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autoCompressPictures="0"/>
  <mc:AlternateContent xmlns:mc="http://schemas.openxmlformats.org/markup-compatibility/2006">
    <mc:Choice Requires="x15">
      <x15ac:absPath xmlns:x15ac="http://schemas.microsoft.com/office/spreadsheetml/2010/11/ac" url="https://d.docs.live.net/d71974cdfcc2c76e/Documents/Consultancy Projects/INVIT/01 ATMS-NHIT/NSPPL -Round-04/Financial Bid/"/>
    </mc:Choice>
  </mc:AlternateContent>
  <xr:revisionPtr revIDLastSave="24" documentId="8_{6DE745BB-6ADA-48FB-AA8E-BEF32F6902D3}" xr6:coauthVersionLast="47" xr6:coauthVersionMax="47" xr10:uidLastSave="{8CA34B82-BF38-46DA-962E-2149BFD13171}"/>
  <bookViews>
    <workbookView xWindow="-108" yWindow="-108" windowWidth="23256" windowHeight="12456" tabRatio="814" activeTab="1" xr2:uid="{00000000-000D-0000-FFFF-FFFF00000000}"/>
  </bookViews>
  <sheets>
    <sheet name="Form F-1" sheetId="7" r:id="rId1"/>
    <sheet name="Bareily-Sitapur" sheetId="67" r:id="rId2"/>
  </sheets>
  <definedNames>
    <definedName name="_xlnm.Print_Area" localSheetId="1">'Bareily-Sitapur'!$B$2:$H$157</definedName>
    <definedName name="_xlnm.Print_Area" localSheetId="0">'Form F-1'!$B$1:$F$24</definedName>
    <definedName name="_xlnm.Print_Titles" localSheetId="1">'Bareily-Sitapur'!$9:$9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3" i="67" l="1"/>
  <c r="E133" i="67"/>
  <c r="E11" i="67"/>
  <c r="E116" i="67"/>
  <c r="E109" i="67"/>
  <c r="E95" i="67"/>
  <c r="E94" i="67" s="1"/>
  <c r="E11" i="7"/>
  <c r="E12" i="7" l="1"/>
  <c r="H156" i="67"/>
  <c r="B3" i="67"/>
  <c r="E150" i="67"/>
  <c r="E144" i="67"/>
  <c r="E78" i="67"/>
  <c r="E77" i="67"/>
  <c r="E66" i="67"/>
  <c r="E68" i="67" s="1"/>
  <c r="E59" i="67"/>
  <c r="E50" i="67"/>
  <c r="E12" i="67"/>
  <c r="E13" i="67" s="1"/>
  <c r="E142" i="67"/>
  <c r="E140" i="67"/>
  <c r="E132" i="67"/>
  <c r="E131" i="67"/>
  <c r="E130" i="67"/>
  <c r="E129" i="67"/>
  <c r="E128" i="67" s="1"/>
  <c r="E127" i="67"/>
  <c r="E126" i="67"/>
  <c r="E125" i="67"/>
  <c r="E124" i="67"/>
  <c r="E123" i="67"/>
  <c r="E122" i="67"/>
  <c r="E121" i="67"/>
  <c r="E120" i="67"/>
  <c r="E119" i="67"/>
  <c r="E118" i="67"/>
  <c r="E117" i="67"/>
  <c r="B53" i="67"/>
  <c r="B30" i="67"/>
  <c r="B41" i="67"/>
  <c r="B51" i="67"/>
  <c r="H146" i="67"/>
  <c r="H145" i="67"/>
  <c r="H144" i="67"/>
  <c r="H143" i="67"/>
  <c r="H142" i="67"/>
  <c r="H141" i="67"/>
  <c r="H140" i="67"/>
  <c r="H139" i="67"/>
  <c r="H138" i="67"/>
  <c r="H137" i="67"/>
  <c r="H136" i="67"/>
  <c r="H135" i="67"/>
  <c r="H134" i="67"/>
  <c r="H133" i="67"/>
  <c r="H132" i="67"/>
  <c r="H131" i="67"/>
  <c r="H130" i="67"/>
  <c r="H129" i="67"/>
  <c r="H128" i="67"/>
  <c r="H127" i="67"/>
  <c r="H126" i="67"/>
  <c r="H125" i="67"/>
  <c r="H124" i="67"/>
  <c r="H123" i="67"/>
  <c r="H122" i="67"/>
  <c r="H121" i="67"/>
  <c r="H120" i="67"/>
  <c r="H119" i="67"/>
  <c r="H118" i="67"/>
  <c r="H117" i="67"/>
  <c r="E138" i="67" l="1"/>
  <c r="E141" i="67"/>
  <c r="E145" i="67"/>
  <c r="E134" i="67"/>
  <c r="E136" i="67"/>
  <c r="E137" i="67"/>
  <c r="E18" i="67"/>
  <c r="E15" i="67"/>
  <c r="E135" i="67"/>
  <c r="E139" i="67"/>
  <c r="E143" i="67"/>
  <c r="E17" i="67"/>
  <c r="H155" i="67" l="1"/>
  <c r="H154" i="67"/>
  <c r="H153" i="67"/>
  <c r="H152" i="67"/>
  <c r="E152" i="67"/>
  <c r="H151" i="67"/>
  <c r="E151" i="67"/>
  <c r="H150" i="67"/>
  <c r="H115" i="67"/>
  <c r="H114" i="67"/>
  <c r="H113" i="67"/>
  <c r="H112" i="67"/>
  <c r="H111" i="67"/>
  <c r="H110" i="67"/>
  <c r="H109" i="67"/>
  <c r="H108" i="67"/>
  <c r="H107" i="67"/>
  <c r="H106" i="67"/>
  <c r="H105" i="67"/>
  <c r="H104" i="67"/>
  <c r="H103" i="67"/>
  <c r="H102" i="67"/>
  <c r="H101" i="67"/>
  <c r="H100" i="67"/>
  <c r="H99" i="67"/>
  <c r="H98" i="67"/>
  <c r="H97" i="67"/>
  <c r="H96" i="67"/>
  <c r="H95" i="67"/>
  <c r="H94" i="67"/>
  <c r="H93" i="67"/>
  <c r="H92" i="67"/>
  <c r="H91" i="67"/>
  <c r="H90" i="67"/>
  <c r="H89" i="67"/>
  <c r="H88" i="67"/>
  <c r="H87" i="67"/>
  <c r="H86" i="67"/>
  <c r="H85" i="67"/>
  <c r="H84" i="67"/>
  <c r="H83" i="67"/>
  <c r="H82" i="67"/>
  <c r="H81" i="67"/>
  <c r="H80" i="67"/>
  <c r="H79" i="67"/>
  <c r="H77" i="67"/>
  <c r="H75" i="67"/>
  <c r="H74" i="67"/>
  <c r="H73" i="67"/>
  <c r="H72" i="67"/>
  <c r="H71" i="67"/>
  <c r="H70" i="67"/>
  <c r="H69" i="67"/>
  <c r="H68" i="67"/>
  <c r="H67" i="67"/>
  <c r="H65" i="67"/>
  <c r="H64" i="67"/>
  <c r="H63" i="67"/>
  <c r="H62" i="67"/>
  <c r="H61" i="67"/>
  <c r="H60" i="67"/>
  <c r="B59" i="67"/>
  <c r="B66" i="67" s="1"/>
  <c r="H58" i="67"/>
  <c r="H57" i="67"/>
  <c r="H56" i="67"/>
  <c r="H55" i="67"/>
  <c r="H54" i="67"/>
  <c r="B54" i="67"/>
  <c r="B55" i="67" s="1"/>
  <c r="B56" i="67" s="1"/>
  <c r="B57" i="67" s="1"/>
  <c r="B58" i="67" s="1"/>
  <c r="E53" i="67"/>
  <c r="H52" i="67"/>
  <c r="B52" i="67"/>
  <c r="H51" i="67"/>
  <c r="H50" i="67"/>
  <c r="H49" i="67"/>
  <c r="H48" i="67"/>
  <c r="H47" i="67"/>
  <c r="H46" i="67"/>
  <c r="E46" i="67"/>
  <c r="E47" i="67" s="1"/>
  <c r="H45" i="67"/>
  <c r="H44" i="67"/>
  <c r="H43" i="67"/>
  <c r="H42" i="67"/>
  <c r="H40" i="67"/>
  <c r="H39" i="67"/>
  <c r="H38" i="67"/>
  <c r="H37" i="67"/>
  <c r="H36" i="67"/>
  <c r="H35" i="67"/>
  <c r="H34" i="67"/>
  <c r="H33" i="67"/>
  <c r="E32" i="67"/>
  <c r="H31" i="67"/>
  <c r="B31" i="67"/>
  <c r="H30" i="67"/>
  <c r="H29" i="67"/>
  <c r="H28" i="67"/>
  <c r="H27" i="67"/>
  <c r="H26" i="67"/>
  <c r="H25" i="67"/>
  <c r="H24" i="67"/>
  <c r="H23" i="67"/>
  <c r="H22" i="67"/>
  <c r="H21" i="67"/>
  <c r="E20" i="67"/>
  <c r="B20" i="67"/>
  <c r="B21" i="67" s="1"/>
  <c r="B22" i="67" s="1"/>
  <c r="B23" i="67" s="1"/>
  <c r="B24" i="67" s="1"/>
  <c r="B25" i="67" s="1"/>
  <c r="B26" i="67" s="1"/>
  <c r="B27" i="67" s="1"/>
  <c r="B28" i="67" s="1"/>
  <c r="B29" i="67" s="1"/>
  <c r="H19" i="67"/>
  <c r="H18" i="67"/>
  <c r="H17" i="67"/>
  <c r="H16" i="67"/>
  <c r="H15" i="67"/>
  <c r="H14" i="67"/>
  <c r="H13" i="67"/>
  <c r="B13" i="67"/>
  <c r="B14" i="67" s="1"/>
  <c r="B15" i="67" s="1"/>
  <c r="B16" i="67" s="1"/>
  <c r="B17" i="67" s="1"/>
  <c r="B18" i="67" s="1"/>
  <c r="B19" i="67" s="1"/>
  <c r="H12" i="67"/>
  <c r="B2" i="67"/>
  <c r="E30" i="67" l="1"/>
  <c r="E25" i="67"/>
  <c r="E41" i="67"/>
  <c r="E51" i="67" s="1"/>
  <c r="H147" i="67"/>
  <c r="E54" i="67"/>
  <c r="E58" i="67"/>
  <c r="E57" i="67"/>
  <c r="E56" i="67"/>
  <c r="E33" i="67"/>
  <c r="E39" i="67"/>
  <c r="E29" i="67"/>
  <c r="E16" i="67"/>
  <c r="E61" i="67"/>
  <c r="E62" i="67"/>
  <c r="E64" i="67"/>
  <c r="E55" i="67"/>
  <c r="E71" i="67"/>
  <c r="E72" i="67" s="1"/>
  <c r="E73" i="67"/>
  <c r="E74" i="67"/>
  <c r="E67" i="67"/>
  <c r="E69" i="67" s="1"/>
  <c r="E70" i="67"/>
  <c r="E48" i="67"/>
  <c r="E34" i="67"/>
  <c r="E36" i="67"/>
  <c r="E22" i="67"/>
  <c r="E24" i="67"/>
  <c r="E27" i="67"/>
  <c r="B76" i="67"/>
  <c r="B67" i="67"/>
  <c r="B68" i="67" s="1"/>
  <c r="B69" i="67" s="1"/>
  <c r="B70" i="67" s="1"/>
  <c r="B71" i="67" s="1"/>
  <c r="B72" i="67" s="1"/>
  <c r="B73" i="67" s="1"/>
  <c r="B74" i="67" s="1"/>
  <c r="B75" i="67" s="1"/>
  <c r="E14" i="67"/>
  <c r="E37" i="67"/>
  <c r="B60" i="67"/>
  <c r="B61" i="67" s="1"/>
  <c r="B62" i="67" s="1"/>
  <c r="E28" i="67"/>
  <c r="B32" i="67"/>
  <c r="E49" i="67"/>
  <c r="E60" i="67"/>
  <c r="E63" i="67" s="1"/>
  <c r="E35" i="67"/>
  <c r="E26" i="67"/>
  <c r="E38" i="67"/>
  <c r="E23" i="67"/>
  <c r="E21" i="67"/>
  <c r="B15" i="7"/>
  <c r="D11" i="7" l="1"/>
  <c r="D12" i="7" s="1"/>
  <c r="F12" i="7" s="1"/>
  <c r="E15" i="7" s="1"/>
  <c r="H157" i="67"/>
  <c r="E44" i="67"/>
  <c r="E45" i="67"/>
  <c r="B63" i="67"/>
  <c r="B64" i="67" s="1"/>
  <c r="B65" i="67" s="1"/>
  <c r="B33" i="67"/>
  <c r="B34" i="67" s="1"/>
  <c r="B35" i="67" s="1"/>
  <c r="B36" i="67" s="1"/>
  <c r="B37" i="67" s="1"/>
  <c r="B38" i="67" s="1"/>
  <c r="B39" i="67" s="1"/>
  <c r="B40" i="67" s="1"/>
  <c r="B42" i="67"/>
  <c r="B43" i="67" s="1"/>
  <c r="B44" i="67" s="1"/>
  <c r="B45" i="67" s="1"/>
  <c r="B46" i="67" s="1"/>
  <c r="B47" i="67" s="1"/>
  <c r="B48" i="67" s="1"/>
  <c r="B49" i="67" s="1"/>
  <c r="B50" i="67" s="1"/>
  <c r="B78" i="67"/>
  <c r="B77" i="67"/>
  <c r="B87" i="67" l="1"/>
  <c r="B88" i="67" s="1"/>
  <c r="B89" i="67" s="1"/>
  <c r="B90" i="67" s="1"/>
  <c r="B91" i="67" s="1"/>
  <c r="B92" i="67" s="1"/>
  <c r="B93" i="67" s="1"/>
  <c r="B94" i="67" s="1"/>
  <c r="B95" i="67" s="1"/>
  <c r="B96" i="67" s="1"/>
  <c r="B97" i="67" s="1"/>
  <c r="B98" i="67" s="1"/>
  <c r="B99" i="67" s="1"/>
  <c r="B100" i="67" s="1"/>
  <c r="B101" i="67" s="1"/>
  <c r="B102" i="67" s="1"/>
  <c r="B103" i="67" s="1"/>
  <c r="B104" i="67" s="1"/>
  <c r="B105" i="67" s="1"/>
  <c r="B106" i="67" s="1"/>
  <c r="B107" i="67" s="1"/>
  <c r="B108" i="67" s="1"/>
  <c r="B109" i="67" s="1"/>
  <c r="B110" i="67" s="1"/>
  <c r="B111" i="67" s="1"/>
  <c r="B112" i="67" s="1"/>
  <c r="B113" i="67" s="1"/>
  <c r="B114" i="67" s="1"/>
  <c r="B115" i="67" s="1"/>
  <c r="B116" i="67"/>
  <c r="B79" i="67"/>
  <c r="B80" i="67" s="1"/>
  <c r="B81" i="67" s="1"/>
  <c r="B82" i="67" s="1"/>
  <c r="B83" i="67" s="1"/>
  <c r="B84" i="67" s="1"/>
  <c r="B85" i="67" s="1"/>
  <c r="B86" i="67" s="1"/>
  <c r="B149" i="67" l="1"/>
  <c r="B150" i="67" s="1"/>
  <c r="B151" i="67" s="1"/>
  <c r="B152" i="67" s="1"/>
  <c r="B153" i="67" s="1"/>
  <c r="B154" i="67" s="1"/>
  <c r="B155" i="67" s="1"/>
  <c r="B117" i="67"/>
  <c r="B118" i="67" s="1"/>
  <c r="B119" i="67" s="1"/>
  <c r="B120" i="67" s="1"/>
  <c r="B121" i="67" s="1"/>
  <c r="B122" i="67" s="1"/>
  <c r="B123" i="67" s="1"/>
  <c r="B124" i="67" s="1"/>
  <c r="B125" i="67" s="1"/>
  <c r="B126" i="67"/>
  <c r="B127" i="67" s="1"/>
  <c r="B128" i="67" s="1"/>
  <c r="B129" i="67" s="1"/>
  <c r="B130" i="67" s="1"/>
  <c r="B131" i="67" s="1"/>
  <c r="B132" i="67" s="1"/>
  <c r="B133" i="67" s="1"/>
  <c r="B134" i="67" s="1"/>
  <c r="B135" i="67" s="1"/>
  <c r="B136" i="67" s="1"/>
  <c r="B137" i="67" s="1"/>
  <c r="B138" i="67" s="1"/>
  <c r="B139" i="67" s="1"/>
  <c r="B140" i="67" s="1"/>
  <c r="B141" i="67" s="1"/>
  <c r="B142" i="67" s="1"/>
  <c r="B143" i="67" s="1"/>
  <c r="B144" i="67" s="1"/>
  <c r="B145" i="67" s="1"/>
  <c r="B146" i="67" s="1"/>
  <c r="F11" i="7"/>
</calcChain>
</file>

<file path=xl/sharedStrings.xml><?xml version="1.0" encoding="utf-8"?>
<sst xmlns="http://schemas.openxmlformats.org/spreadsheetml/2006/main" count="433" uniqueCount="221">
  <si>
    <t>Qty</t>
    <phoneticPr fontId="0"/>
  </si>
  <si>
    <t>Unit</t>
  </si>
  <si>
    <t>Set</t>
  </si>
  <si>
    <t>Nos.</t>
  </si>
  <si>
    <t>LS</t>
  </si>
  <si>
    <t>Unit price (INR)</t>
  </si>
  <si>
    <t>Sl #</t>
  </si>
  <si>
    <t>SL #</t>
  </si>
  <si>
    <t xml:space="preserve">Total </t>
  </si>
  <si>
    <t>Total Price (excl GST) (in INR)</t>
  </si>
  <si>
    <t>Tender Reference Number</t>
  </si>
  <si>
    <t>Name of the Bidder</t>
  </si>
  <si>
    <t>Months</t>
  </si>
  <si>
    <t>OPEX TOTAL (PART-B)</t>
  </si>
  <si>
    <t>O&amp;M Cost</t>
  </si>
  <si>
    <t>Part B - Price for Operations &amp; Maintenance (O&amp;M)</t>
  </si>
  <si>
    <t>O&amp;M Price including Manpower cost (in INR)
(Part-B)</t>
  </si>
  <si>
    <t>Capex Price (in INR)
(Part-A)</t>
  </si>
  <si>
    <t>Subject</t>
  </si>
  <si>
    <t>Designation/ Title of the Authorized Signatory</t>
  </si>
  <si>
    <t>TOTAL QUOTED PRICE IN NUMBER (INR)</t>
  </si>
  <si>
    <t>DESCRIPTION</t>
  </si>
  <si>
    <t>GRAND TOTAL  (PART A + PART B)</t>
  </si>
  <si>
    <t xml:space="preserve">CAPEX TOTAL(PART-A) </t>
  </si>
  <si>
    <t>Part A - CAPEX Price</t>
  </si>
  <si>
    <t>Total Price (in INR)</t>
  </si>
  <si>
    <t>Form F -1 Financial Bid</t>
  </si>
  <si>
    <t>Reference Specifications</t>
  </si>
  <si>
    <t>Video Surveillance System/Traffic Monitoring Camera System Equipment (TMCS)</t>
  </si>
  <si>
    <t>Set.</t>
  </si>
  <si>
    <t>Vehicle Actuated Speed Display (VASD) (LHS + RHS)</t>
  </si>
  <si>
    <t>VMS Systems</t>
  </si>
  <si>
    <t xml:space="preserve">Network Infrastructure for Data Communications. </t>
  </si>
  <si>
    <t>KMs</t>
  </si>
  <si>
    <t xml:space="preserve">ATMS Control Centre </t>
  </si>
  <si>
    <t>LaserJet Colour A3 Printer ( MFP )</t>
  </si>
  <si>
    <t>LaserJet B/W A4 Printer ( MFP )</t>
  </si>
  <si>
    <t>Installation, Testing &amp; Commissioning of ATMS Control System Systems</t>
  </si>
  <si>
    <t>LS.</t>
  </si>
  <si>
    <t xml:space="preserve">LS </t>
  </si>
  <si>
    <t>AMOUNT IN WORDS
(IN INR)</t>
  </si>
  <si>
    <t>Request for Proposal (RFP) for Selection of System Integrator for Design, Supply, Installation, Configuration, Integration, Testing, Commissioning and O&amp;M of Advanced Traffic Management System (ATMS)</t>
  </si>
  <si>
    <r>
      <rPr>
        <b/>
        <sz val="12"/>
        <color rgb="FF000000"/>
        <rFont val="Poppins"/>
      </rPr>
      <t xml:space="preserve">12 m galvanized iron (GI) pole </t>
    </r>
    <r>
      <rPr>
        <sz val="12"/>
        <color indexed="8"/>
        <rFont val="Poppins"/>
      </rPr>
      <t xml:space="preserve">
with all accessories for PTZ camera as per RFP</t>
    </r>
  </si>
  <si>
    <r>
      <rPr>
        <b/>
        <sz val="12"/>
        <color rgb="FF000000"/>
        <rFont val="Poppins"/>
      </rPr>
      <t xml:space="preserve">Required Civil Works </t>
    </r>
    <r>
      <rPr>
        <sz val="12"/>
        <color indexed="8"/>
        <rFont val="Poppins"/>
      </rPr>
      <t xml:space="preserve">
Minimum M25 Grade and Fe500 grade steel reinforcement For Foundation, Chamber/Manhole, roadside equipment, PCC, digging, backfilling with sand ,etc</t>
    </r>
  </si>
  <si>
    <r>
      <rPr>
        <b/>
        <sz val="12"/>
        <color theme="1"/>
        <rFont val="Poppins"/>
      </rPr>
      <t>Installation, Testing &amp; Commissioning of TMCS Systems</t>
    </r>
    <r>
      <rPr>
        <sz val="12"/>
        <color theme="1"/>
        <rFont val="Poppins"/>
      </rPr>
      <t xml:space="preserve"> 
 including network cabling, power cabling from local source, MCB, Mounting arrangement &amp; accessories for TMCS system, etc.</t>
    </r>
  </si>
  <si>
    <r>
      <rPr>
        <b/>
        <sz val="12"/>
        <color rgb="FF000000"/>
        <rFont val="Poppins"/>
      </rPr>
      <t xml:space="preserve">TMCS (PTZ) Camera 
</t>
    </r>
    <r>
      <rPr>
        <sz val="12"/>
        <color indexed="8"/>
        <rFont val="Poppins"/>
      </rPr>
      <t>with 4MP resolution having Optical Zoom 35X or better, Digital Zoom 16X  and IR 500 m for Night Vision along with all requisite accessories.</t>
    </r>
  </si>
  <si>
    <t xml:space="preserve">All requisite software License for  VIDES Analytics </t>
  </si>
  <si>
    <r>
      <rPr>
        <b/>
        <sz val="12"/>
        <color rgb="FF000000"/>
        <rFont val="Poppins"/>
      </rPr>
      <t>ANPR camera</t>
    </r>
    <r>
      <rPr>
        <sz val="12"/>
        <color indexed="8"/>
        <rFont val="Poppins"/>
      </rPr>
      <t xml:space="preserve"> 
with IR flasher(One per Lane &amp; One per shoulder)</t>
    </r>
  </si>
  <si>
    <r>
      <rPr>
        <b/>
        <sz val="12"/>
        <color rgb="FF000000"/>
        <rFont val="Poppins"/>
      </rPr>
      <t>Local Processing Unit (LPU)</t>
    </r>
    <r>
      <rPr>
        <sz val="12"/>
        <color indexed="8"/>
        <rFont val="Poppins"/>
      </rPr>
      <t xml:space="preserve">
for VIDES for each direction</t>
    </r>
  </si>
  <si>
    <r>
      <rPr>
        <b/>
        <sz val="12"/>
        <color rgb="FF000000"/>
        <rFont val="Poppins"/>
      </rPr>
      <t xml:space="preserve">Galvanized iron (GI) Gantry
</t>
    </r>
    <r>
      <rPr>
        <sz val="12"/>
        <color indexed="8"/>
        <rFont val="Poppins"/>
      </rPr>
      <t xml:space="preserve"> for VIDES with all Accessories, Inverted-U Type Gantry for each direction.</t>
    </r>
  </si>
  <si>
    <r>
      <rPr>
        <b/>
        <sz val="12"/>
        <color rgb="FF000000"/>
        <rFont val="Poppins"/>
      </rPr>
      <t>Warning amber lights</t>
    </r>
    <r>
      <rPr>
        <sz val="12"/>
        <color indexed="8"/>
        <rFont val="Poppins"/>
      </rPr>
      <t xml:space="preserve"> 
with hooters and solar with a least 96 hours backup, pole, and foundation (2. Nos. in each Direction )</t>
    </r>
  </si>
  <si>
    <r>
      <rPr>
        <b/>
        <sz val="12"/>
        <color rgb="FF000000"/>
        <rFont val="Poppins"/>
      </rPr>
      <t>Installation, Testing &amp; Commissioning</t>
    </r>
    <r>
      <rPr>
        <sz val="12"/>
        <color indexed="8"/>
        <rFont val="Poppins"/>
      </rPr>
      <t xml:space="preserve"> </t>
    </r>
    <r>
      <rPr>
        <b/>
        <sz val="12"/>
        <color rgb="FF000000"/>
        <rFont val="Poppins"/>
      </rPr>
      <t>of VIDES Systems</t>
    </r>
    <r>
      <rPr>
        <sz val="12"/>
        <color indexed="8"/>
        <rFont val="Poppins"/>
      </rPr>
      <t xml:space="preserve"> 
Including network cabling, power cabling from local source, MCB, Mounting arrangement &amp; accessories for VIDES system, etc.</t>
    </r>
  </si>
  <si>
    <r>
      <rPr>
        <b/>
        <sz val="12"/>
        <color rgb="FF000000"/>
        <rFont val="Poppins"/>
      </rPr>
      <t xml:space="preserve">4D Radar for Speed Detection
</t>
    </r>
    <r>
      <rPr>
        <sz val="12"/>
        <color indexed="8"/>
        <rFont val="Poppins"/>
      </rPr>
      <t xml:space="preserve">One in Each Direction </t>
    </r>
  </si>
  <si>
    <r>
      <rPr>
        <b/>
        <sz val="12"/>
        <color rgb="FF000000"/>
        <rFont val="Poppins"/>
      </rPr>
      <t>Installation, Testing &amp; Commissioning</t>
    </r>
    <r>
      <rPr>
        <sz val="12"/>
        <color indexed="8"/>
        <rFont val="Poppins"/>
      </rPr>
      <t xml:space="preserve"> </t>
    </r>
    <r>
      <rPr>
        <b/>
        <sz val="12"/>
        <color rgb="FF000000"/>
        <rFont val="Poppins"/>
      </rPr>
      <t>of VASD Systems</t>
    </r>
    <r>
      <rPr>
        <sz val="12"/>
        <color indexed="8"/>
        <rFont val="Poppins"/>
      </rPr>
      <t xml:space="preserve"> 
Including network cabling, power cabling from local source, MCB, Mounting arrangement &amp; accessories for VASD system, etc.</t>
    </r>
  </si>
  <si>
    <r>
      <rPr>
        <sz val="12"/>
        <color rgb="FF000000"/>
        <rFont val="Poppins"/>
      </rPr>
      <t xml:space="preserve">Any additional item/System as required to meet technical and functional requirements as per standard and specifications </t>
    </r>
    <r>
      <rPr>
        <i/>
        <sz val="12"/>
        <color rgb="FF000000"/>
        <rFont val="Poppins"/>
      </rPr>
      <t xml:space="preserve">
&lt;if any, please specify here&gt;</t>
    </r>
  </si>
  <si>
    <r>
      <rPr>
        <b/>
        <sz val="12"/>
        <color theme="1"/>
        <rFont val="Poppins"/>
      </rPr>
      <t xml:space="preserve"> Fixed VMS Board on L-Type Gantry</t>
    </r>
    <r>
      <rPr>
        <sz val="12"/>
        <color theme="1"/>
        <rFont val="Poppins"/>
      </rPr>
      <t xml:space="preserve">
Length: 2400 mm, 
Height : 1800 mm </t>
    </r>
  </si>
  <si>
    <r>
      <rPr>
        <b/>
        <sz val="12"/>
        <rFont val="Poppins"/>
      </rPr>
      <t xml:space="preserve">Portable VMS Board </t>
    </r>
    <r>
      <rPr>
        <sz val="12"/>
        <rFont val="Poppins"/>
      </rPr>
      <t xml:space="preserve"> 
Trolley Mounted, 
Size Dimensions :Length: 1650 mm, Height : 1000 mm . </t>
    </r>
  </si>
  <si>
    <r>
      <rPr>
        <b/>
        <sz val="12"/>
        <color rgb="FF000000"/>
        <rFont val="Poppins"/>
      </rPr>
      <t>Installation, Testing &amp; Commissioning</t>
    </r>
    <r>
      <rPr>
        <sz val="12"/>
        <color indexed="8"/>
        <rFont val="Poppins"/>
      </rPr>
      <t xml:space="preserve"> </t>
    </r>
    <r>
      <rPr>
        <b/>
        <sz val="12"/>
        <color rgb="FF000000"/>
        <rFont val="Poppins"/>
      </rPr>
      <t>of VMS Systems</t>
    </r>
    <r>
      <rPr>
        <sz val="12"/>
        <color indexed="8"/>
        <rFont val="Poppins"/>
      </rPr>
      <t xml:space="preserve"> 
Including network cabling, power cabling from local source, MCB, Mounting arrangement &amp; accessories for VMS system, etc.</t>
    </r>
  </si>
  <si>
    <r>
      <rPr>
        <b/>
        <sz val="12"/>
        <color rgb="FF000000"/>
        <rFont val="Poppins"/>
      </rPr>
      <t>Any additional item/System</t>
    </r>
    <r>
      <rPr>
        <sz val="12"/>
        <color rgb="FF000000"/>
        <rFont val="Poppins"/>
      </rPr>
      <t xml:space="preserve"> as required to meet technical and functional requirements as per standard and specifications </t>
    </r>
    <r>
      <rPr>
        <i/>
        <sz val="12"/>
        <color rgb="FF000000"/>
        <rFont val="Poppins"/>
      </rPr>
      <t xml:space="preserve">
&lt;if any, please specify here&gt;</t>
    </r>
  </si>
  <si>
    <r>
      <rPr>
        <b/>
        <sz val="12"/>
        <color theme="1"/>
        <rFont val="Poppins"/>
      </rPr>
      <t>ATMS Central Processing Server</t>
    </r>
    <r>
      <rPr>
        <sz val="12"/>
        <color theme="1"/>
        <rFont val="Poppins"/>
      </rPr>
      <t xml:space="preserve"> 
In Hot Standby Configuration (Primary + Secondary) with 21" Monitor, Operating System, Antivirus and Any Other required application/tools.</t>
    </r>
  </si>
  <si>
    <r>
      <rPr>
        <b/>
        <sz val="12"/>
        <color rgb="FF000000"/>
        <rFont val="Poppins"/>
      </rPr>
      <t xml:space="preserve">Required Civil Works </t>
    </r>
    <r>
      <rPr>
        <sz val="12"/>
        <color indexed="8"/>
        <rFont val="Poppins"/>
      </rPr>
      <t xml:space="preserve">
Minimum M25 Grade and Fe500 grade steel reinforcement For Foundation, Chamber/Manhole, roadside equipment, PCC, digging, backfilling with sand, etc</t>
    </r>
  </si>
  <si>
    <r>
      <rPr>
        <b/>
        <sz val="12"/>
        <color rgb="FF000000"/>
        <rFont val="Poppins"/>
      </rPr>
      <t>VIDES Fixed Overview Camera</t>
    </r>
    <r>
      <rPr>
        <sz val="12"/>
        <color indexed="8"/>
        <rFont val="Poppins"/>
      </rPr>
      <t xml:space="preserve">
-two(2) cameras in each direction (Cover all lanes including shoulders) </t>
    </r>
  </si>
  <si>
    <r>
      <rPr>
        <b/>
        <sz val="12"/>
        <color theme="1"/>
        <rFont val="Poppins"/>
      </rPr>
      <t xml:space="preserve">Video Wall 3x3 Dimension </t>
    </r>
    <r>
      <rPr>
        <sz val="12"/>
        <color theme="1"/>
        <rFont val="Poppins"/>
      </rPr>
      <t xml:space="preserve">
70-inch cubes along with outer Video Wall frame, Video Wall Controller, required Subcomponents &amp; Accessories</t>
    </r>
  </si>
  <si>
    <r>
      <rPr>
        <b/>
        <sz val="12"/>
        <rFont val="Poppins"/>
      </rPr>
      <t>Full Sized Fixed VMS Board</t>
    </r>
    <r>
      <rPr>
        <sz val="12"/>
        <rFont val="Poppins"/>
      </rPr>
      <t xml:space="preserve">, 
Minimum Length: 5000 mm, 
Minimum Length: Height : 1800 mm </t>
    </r>
  </si>
  <si>
    <r>
      <rPr>
        <b/>
        <sz val="12"/>
        <color rgb="FF000000"/>
        <rFont val="Poppins"/>
      </rPr>
      <t>Required Civil Works  for Full sized Fixed VMS Board</t>
    </r>
    <r>
      <rPr>
        <sz val="12"/>
        <color indexed="8"/>
        <rFont val="Poppins"/>
      </rPr>
      <t xml:space="preserve">
Minimum M25 Grade and Fe500 grade steel reinforcement For Foundation, Chamber/Manhole, roadside equipment, PCC, digging, backfilling with sand ,etc</t>
    </r>
  </si>
  <si>
    <r>
      <rPr>
        <b/>
        <sz val="12"/>
        <color theme="1"/>
        <rFont val="Poppins"/>
      </rPr>
      <t>Server for hosting third-party COTS Applications (NMS And Integrated Helpdesk)</t>
    </r>
    <r>
      <rPr>
        <sz val="12"/>
        <color theme="1"/>
        <rFont val="Poppins"/>
      </rPr>
      <t xml:space="preserve"> 
with Operating System, Antivirus and any Other required application</t>
    </r>
  </si>
  <si>
    <r>
      <rPr>
        <b/>
        <sz val="12"/>
        <color theme="1"/>
        <rFont val="Poppins"/>
      </rPr>
      <t>Video Analytics and Management software (VAMS)</t>
    </r>
    <r>
      <rPr>
        <sz val="12"/>
        <color theme="1"/>
        <rFont val="Poppins"/>
      </rPr>
      <t xml:space="preserve"> 
for Video Recordings Server to record the feed of all installed cameras on the ATMS project.</t>
    </r>
  </si>
  <si>
    <r>
      <rPr>
        <b/>
        <sz val="12"/>
        <color theme="1"/>
        <rFont val="Poppins"/>
      </rPr>
      <t xml:space="preserve"> Network Management System (NMS) Solution</t>
    </r>
    <r>
      <rPr>
        <sz val="12"/>
        <color theme="1"/>
        <rFont val="Poppins"/>
      </rPr>
      <t xml:space="preserve">
Third-party Commercial Off-The-Shelf (COTS) Solution to monitor all network components of ATMS Project.</t>
    </r>
  </si>
  <si>
    <r>
      <rPr>
        <b/>
        <sz val="12"/>
        <color theme="1"/>
        <rFont val="Poppins"/>
      </rPr>
      <t>Integrated Audio Communication Unit Controller</t>
    </r>
    <r>
      <rPr>
        <sz val="12"/>
        <color theme="1"/>
        <rFont val="Poppins"/>
      </rPr>
      <t>, 
The central controller with required software having the features of call log and call recording feature, integrated with GSM module, Landline, ECB calls, VoIP telephone system,  and other control room stakeholder communications units.</t>
    </r>
  </si>
  <si>
    <r>
      <rPr>
        <b/>
        <sz val="12"/>
        <color theme="1"/>
        <rFont val="Poppins"/>
      </rPr>
      <t>VoIP based IP Telephone Set</t>
    </r>
    <r>
      <rPr>
        <sz val="12"/>
        <color theme="1"/>
        <rFont val="Poppins"/>
      </rPr>
      <t xml:space="preserve">
for the ATMS Control Centre Building Premise</t>
    </r>
  </si>
  <si>
    <r>
      <rPr>
        <b/>
        <sz val="12"/>
        <color theme="1"/>
        <rFont val="Poppins"/>
      </rPr>
      <t xml:space="preserve"> Joy Stick for PTZ Camera
</t>
    </r>
    <r>
      <rPr>
        <sz val="12"/>
        <color theme="1"/>
        <rFont val="Poppins"/>
      </rPr>
      <t xml:space="preserve"> Network port based Joy Stick, integrated with all PTZ Cameras</t>
    </r>
  </si>
  <si>
    <r>
      <rPr>
        <b/>
        <sz val="12"/>
        <color theme="1"/>
        <rFont val="Poppins"/>
      </rPr>
      <t>Operator Workstation (Multi-Screen)</t>
    </r>
    <r>
      <rPr>
        <sz val="12"/>
        <color theme="1"/>
        <rFont val="Poppins"/>
      </rPr>
      <t xml:space="preserve"> 
with 21-inch Dual Monitor, Wireless Keyboard, Mouse along with Windows Operating System (Latest available edition), Antivirus and any Other required application</t>
    </r>
  </si>
  <si>
    <r>
      <rPr>
        <b/>
        <sz val="12"/>
        <color theme="1"/>
        <rFont val="Poppins"/>
      </rPr>
      <t xml:space="preserve">Rack 42 U </t>
    </r>
    <r>
      <rPr>
        <sz val="12"/>
        <color theme="1"/>
        <rFont val="Poppins"/>
      </rPr>
      <t xml:space="preserve">
for Server Room</t>
    </r>
  </si>
  <si>
    <r>
      <rPr>
        <b/>
        <sz val="12"/>
        <color theme="1"/>
        <rFont val="Poppins"/>
      </rPr>
      <t>Rack 12 U</t>
    </r>
    <r>
      <rPr>
        <sz val="12"/>
        <color theme="1"/>
        <rFont val="Poppins"/>
      </rPr>
      <t xml:space="preserve">
For Network Components in Server Room</t>
    </r>
  </si>
  <si>
    <r>
      <rPr>
        <b/>
        <sz val="12"/>
        <color theme="1"/>
        <rFont val="Poppins"/>
      </rPr>
      <t xml:space="preserve">Fibre Optical Network Switch With 24 SFP port 
</t>
    </r>
    <r>
      <rPr>
        <sz val="12"/>
        <color theme="1"/>
        <rFont val="Poppins"/>
      </rPr>
      <t xml:space="preserve">with loaded SFP modules to fulfil all requirements and two RJ 45 Gbe ports  </t>
    </r>
  </si>
  <si>
    <r>
      <rPr>
        <b/>
        <sz val="12"/>
        <color theme="1"/>
        <rFont val="Poppins"/>
      </rPr>
      <t xml:space="preserve">Layer-3 manageable Network  Switch with 24 Gbe ports 
</t>
    </r>
    <r>
      <rPr>
        <sz val="12"/>
        <color theme="1"/>
        <rFont val="Poppins"/>
      </rPr>
      <t xml:space="preserve">with 4 SFP ports along with loaded module </t>
    </r>
  </si>
  <si>
    <t xml:space="preserve">Manageable Network Switch with 8 ports  </t>
  </si>
  <si>
    <r>
      <rPr>
        <b/>
        <sz val="12"/>
        <rFont val="Poppins"/>
      </rPr>
      <t>10 KVA UPS in hot standby mode with battery (Lithium-ion</t>
    </r>
    <r>
      <rPr>
        <sz val="12"/>
        <rFont val="Poppins"/>
      </rPr>
      <t>) 
backup of 4 Hours for control room</t>
    </r>
  </si>
  <si>
    <r>
      <rPr>
        <b/>
        <sz val="12"/>
        <rFont val="Poppins"/>
      </rPr>
      <t xml:space="preserve">75" LED Smart TV for VIDES 
</t>
    </r>
    <r>
      <rPr>
        <sz val="12"/>
        <rFont val="Poppins"/>
      </rPr>
      <t xml:space="preserve">with mounting accessories &amp; arrangement . </t>
    </r>
  </si>
  <si>
    <r>
      <t xml:space="preserve">50 KVA Servo Stabilizer 
</t>
    </r>
    <r>
      <rPr>
        <sz val="12"/>
        <color rgb="FF000000"/>
        <rFont val="Poppins"/>
      </rPr>
      <t>For Control Room</t>
    </r>
  </si>
  <si>
    <r>
      <rPr>
        <b/>
        <sz val="12"/>
        <color theme="1"/>
        <rFont val="Poppins"/>
      </rPr>
      <t>Establishment of Internet Connection Leased Line</t>
    </r>
    <r>
      <rPr>
        <sz val="12"/>
        <color theme="1"/>
        <rFont val="Poppins"/>
      </rPr>
      <t xml:space="preserve">, 
100 Mbps, with 08 static IP from ISP and internet </t>
    </r>
    <r>
      <rPr>
        <b/>
        <sz val="12"/>
        <color theme="1"/>
        <rFont val="Poppins"/>
      </rPr>
      <t>monthly recurring charges till commissioning (minimum 2 Months)</t>
    </r>
  </si>
  <si>
    <r>
      <rPr>
        <b/>
        <sz val="12"/>
        <rFont val="Poppins"/>
      </rPr>
      <t>Control Room Workstation</t>
    </r>
    <r>
      <rPr>
        <sz val="12"/>
        <rFont val="Poppins"/>
      </rPr>
      <t xml:space="preserve">
(Supervision, NMS, VIDES Display , VASD, team E -challan, Govt Authority) with 21-inch  Monitor, Wireless Keyboard, mouse  along with Microsoft Operating System (Latest Available edition), Microsoft Office (Latest available edition), Antivirus and any Other required application</t>
    </r>
  </si>
  <si>
    <r>
      <rPr>
        <b/>
        <sz val="12"/>
        <rFont val="Poppins"/>
      </rPr>
      <t xml:space="preserve">NVR 48 channel 
</t>
    </r>
    <r>
      <rPr>
        <sz val="12"/>
        <rFont val="Poppins"/>
      </rPr>
      <t>for the TMC building  CCTV cameras along with 60 days recording storage at 25 FPS</t>
    </r>
  </si>
  <si>
    <r>
      <rPr>
        <b/>
        <sz val="12"/>
        <rFont val="Poppins"/>
      </rPr>
      <t>Cabling</t>
    </r>
    <r>
      <rPr>
        <sz val="12"/>
        <rFont val="Poppins"/>
      </rPr>
      <t xml:space="preserve"> (Network and power cabling in the building), </t>
    </r>
    <r>
      <rPr>
        <b/>
        <sz val="12"/>
        <rFont val="Poppins"/>
      </rPr>
      <t xml:space="preserve">Power distribution boards </t>
    </r>
    <r>
      <rPr>
        <sz val="12"/>
        <rFont val="Poppins"/>
      </rPr>
      <t xml:space="preserve">( MCB, switch, sockets, etc.), power cable connection from Servo Stabiliser and UPS to all components of ATMS Control Centre, Server Room &amp; other rooms/cabins of the building. </t>
    </r>
  </si>
  <si>
    <r>
      <rPr>
        <b/>
        <sz val="12"/>
        <rFont val="Poppins"/>
      </rPr>
      <t>ATMS Maintenance Manager: 01 No</t>
    </r>
    <r>
      <rPr>
        <sz val="12"/>
        <rFont val="Poppins"/>
      </rPr>
      <t xml:space="preserve">
Deployed on Site,  1 No for General Shift.</t>
    </r>
  </si>
  <si>
    <r>
      <rPr>
        <b/>
        <sz val="12"/>
        <rFont val="Poppins"/>
      </rPr>
      <t>Database/IT Admin: 03 Nos</t>
    </r>
    <r>
      <rPr>
        <sz val="12"/>
        <rFont val="Poppins"/>
      </rPr>
      <t xml:space="preserve">
1 Nos. of Database/IT Admin Per Shift</t>
    </r>
  </si>
  <si>
    <r>
      <t xml:space="preserve">Name &amp; Signature 
</t>
    </r>
    <r>
      <rPr>
        <sz val="14"/>
        <color theme="1"/>
        <rFont val="Poppins"/>
      </rPr>
      <t>(Along with company seal)</t>
    </r>
  </si>
  <si>
    <t>Note:</t>
  </si>
  <si>
    <t xml:space="preserve">ATMS Line items </t>
  </si>
  <si>
    <t>(i)  List of key components is annexed to this financial bid format  Contractor shall provide item-wise rates for each component proposed.
(ii)The Financial bid shall contain the item wise cost of supply installation testing and commissioning and O&amp;M of ATMS system. The O&amp;M price quoted in financial bid should not be less than 40% of CAPEX price, as per financial bid format (Form F-1), otherwise financial bid shall be summarily rejected.
(iii) All the yellow marked cells in this sheet must be filled by bidder mandatorily.</t>
  </si>
  <si>
    <t>Name of Project</t>
  </si>
  <si>
    <r>
      <rPr>
        <b/>
        <sz val="12"/>
        <color theme="1"/>
        <rFont val="Poppins"/>
      </rPr>
      <t>Database licensed Edition</t>
    </r>
    <r>
      <rPr>
        <sz val="12"/>
        <color theme="1"/>
        <rFont val="Poppins"/>
      </rPr>
      <t xml:space="preserve"> 
Latest version of Database as per requirement.</t>
    </r>
  </si>
  <si>
    <r>
      <rPr>
        <b/>
        <sz val="12"/>
        <color theme="1"/>
        <rFont val="Poppins"/>
      </rPr>
      <t>Video Recording  and Incident Backup Serve</t>
    </r>
    <r>
      <rPr>
        <sz val="12"/>
        <color theme="1"/>
        <rFont val="Poppins"/>
      </rPr>
      <t>r 
180 days Recording Backup Storage, Incident recording storage In Hot Standby mode (Primary + Secondary) with Operating System Licences, Antivirus and any Other required application</t>
    </r>
  </si>
  <si>
    <r>
      <rPr>
        <b/>
        <sz val="12"/>
        <rFont val="Poppins"/>
      </rPr>
      <t>Video Incident Detection and Enforcement System (VIDES) Server</t>
    </r>
    <r>
      <rPr>
        <sz val="12"/>
        <rFont val="Poppins"/>
      </rPr>
      <t xml:space="preserve">
with Operating System, Antivirus and any Other required application
</t>
    </r>
  </si>
  <si>
    <r>
      <rPr>
        <b/>
        <sz val="12"/>
        <color theme="1"/>
        <rFont val="Poppins"/>
      </rPr>
      <t>Audio Communication Solution for workstation along with Headset &amp; Microphone</t>
    </r>
    <r>
      <rPr>
        <sz val="12"/>
        <color theme="1"/>
        <rFont val="Poppins"/>
      </rPr>
      <t xml:space="preserve"> 
including Client Software for Operator Workstation.</t>
    </r>
  </si>
  <si>
    <r>
      <rPr>
        <b/>
        <sz val="12"/>
        <rFont val="Poppins"/>
      </rPr>
      <t>Maintenance Engineers : 09 Nos</t>
    </r>
    <r>
      <rPr>
        <sz val="12"/>
        <rFont val="Poppins"/>
      </rPr>
      <t xml:space="preserve">
3 Nos. of Engineers for each Shift(total 03 Shifts)</t>
    </r>
  </si>
  <si>
    <r>
      <rPr>
        <b/>
        <sz val="12"/>
        <rFont val="Poppins"/>
      </rPr>
      <t>Dedicated Maintenance vehicle for ATMS</t>
    </r>
    <r>
      <rPr>
        <sz val="12"/>
        <rFont val="Poppins"/>
      </rPr>
      <t xml:space="preserve"> : </t>
    </r>
    <r>
      <rPr>
        <b/>
        <sz val="12"/>
        <rFont val="Poppins"/>
      </rPr>
      <t>1 Vehicle</t>
    </r>
    <r>
      <rPr>
        <sz val="12"/>
        <rFont val="Poppins"/>
      </rPr>
      <t xml:space="preserve">
containing tools, ladders, etc. for ATMS maintenance along with driver and assistant, Including Fuel and Maintenance charges of vehicle </t>
    </r>
  </si>
  <si>
    <r>
      <rPr>
        <b/>
        <sz val="12"/>
        <color theme="1"/>
        <rFont val="Poppins"/>
      </rPr>
      <t xml:space="preserve">Biometric attendance system with door Access Control System
</t>
    </r>
    <r>
      <rPr>
        <sz val="12"/>
        <color theme="1"/>
        <rFont val="Poppins"/>
      </rPr>
      <t xml:space="preserve"> including</t>
    </r>
    <r>
      <rPr>
        <sz val="12"/>
        <rFont val="Poppins"/>
      </rPr>
      <t xml:space="preserve"> the Door Lock accessories, all software/hardware solution for minimum 05 doors</t>
    </r>
    <r>
      <rPr>
        <sz val="12"/>
        <color theme="1"/>
        <rFont val="Poppins"/>
      </rPr>
      <t>.</t>
    </r>
  </si>
  <si>
    <r>
      <rPr>
        <b/>
        <sz val="12"/>
        <color theme="1"/>
        <rFont val="Poppins"/>
      </rPr>
      <t xml:space="preserve">KVM Switch
</t>
    </r>
    <r>
      <rPr>
        <sz val="12"/>
        <color theme="1"/>
        <rFont val="Poppins"/>
      </rPr>
      <t>Rack mounted with Minimum 08 Ports</t>
    </r>
  </si>
  <si>
    <r>
      <rPr>
        <b/>
        <sz val="12"/>
        <rFont val="Poppins"/>
      </rPr>
      <t>Galvanized iron (GI) Inverted 'U' Type Gantry (Each direction)</t>
    </r>
    <r>
      <rPr>
        <sz val="12"/>
        <rFont val="Poppins"/>
      </rPr>
      <t xml:space="preserve">
Along with overhead walkway minimum 800 MM width
Inverted-U Gantry for each direction with all accessories required for Full sized Fixed VMS Board.</t>
    </r>
  </si>
  <si>
    <r>
      <rPr>
        <b/>
        <sz val="12"/>
        <rFont val="Poppins"/>
      </rPr>
      <t>Road Side Unit for TMCS (with 6 Hours Power Backup)</t>
    </r>
    <r>
      <rPr>
        <sz val="12"/>
        <rFont val="Poppins"/>
      </rPr>
      <t xml:space="preserve">
Including the Weatherproof enclosure, Clamps, Network switch (Industrial Grade) with Fibre ports, LIU, cabling (data &amp; power), Power Junction Box/MCB, Solar Panels, Hybrid UPS (Solar and Raw power) with Lthium-ion batteries having </t>
    </r>
    <r>
      <rPr>
        <b/>
        <sz val="12"/>
        <rFont val="Poppins"/>
      </rPr>
      <t>Backup of 06 Hours</t>
    </r>
    <r>
      <rPr>
        <sz val="12"/>
        <rFont val="Poppins"/>
      </rPr>
      <t xml:space="preserve"> or more Considering all climate conditions and other necessary Electronics, Earthing, and surge protection. </t>
    </r>
  </si>
  <si>
    <r>
      <rPr>
        <b/>
        <sz val="12"/>
        <rFont val="Poppins"/>
      </rPr>
      <t>Galvanized iron (GI) Inverted 'U' Type Gantry (Each direction)</t>
    </r>
    <r>
      <rPr>
        <sz val="12"/>
        <rFont val="Poppins"/>
      </rPr>
      <t xml:space="preserve">
Along with overhead walkway minimum 800 MM width
Inverted-U Gantry for each direction with all accessories required for VASD Installation</t>
    </r>
  </si>
  <si>
    <r>
      <rPr>
        <b/>
        <sz val="12"/>
        <color theme="1"/>
        <rFont val="Poppins"/>
      </rPr>
      <t xml:space="preserve">Local Processing Unit (LPU) </t>
    </r>
    <r>
      <rPr>
        <sz val="12"/>
        <color theme="1"/>
        <rFont val="Poppins"/>
      </rPr>
      <t xml:space="preserve">
One Unit for both gantries (LHS+RHS)</t>
    </r>
  </si>
  <si>
    <r>
      <rPr>
        <b/>
        <sz val="12"/>
        <color rgb="FF000000"/>
        <rFont val="Poppins"/>
      </rPr>
      <t>All requisite Processing Unit and software License for TMCS Video Analytics</t>
    </r>
    <r>
      <rPr>
        <sz val="12"/>
        <color indexed="8"/>
        <rFont val="Poppins"/>
      </rPr>
      <t xml:space="preserve">
for TMCS including Incident and accident Detection 
Local Processing Unit (per TMCS) or Central Processing Unit (for all TMCS) as required for the bidder solutions.</t>
    </r>
  </si>
  <si>
    <r>
      <rPr>
        <b/>
        <sz val="12"/>
        <color theme="1"/>
        <rFont val="Poppins"/>
      </rPr>
      <t>Network-Attached Storage (NAS)</t>
    </r>
    <r>
      <rPr>
        <sz val="12"/>
        <color theme="1"/>
        <rFont val="Poppins"/>
      </rPr>
      <t xml:space="preserve">
</t>
    </r>
    <r>
      <rPr>
        <sz val="12"/>
        <rFont val="Poppins"/>
      </rPr>
      <t xml:space="preserve">Minimum 32 TB redundant RAID storage </t>
    </r>
  </si>
  <si>
    <t>Video Incident Detection and Enforcement System (VIDES) (LHS+RHS)</t>
  </si>
  <si>
    <t xml:space="preserve"> Supply of  24 Core Armoured OFC (Optical Fibre Cable) including 10% additional for the loops &amp; spare</t>
  </si>
  <si>
    <t>Supply of 40 MM OD HDPE (High-Density Polyethylene) lubricant ducts including 2% extra for spares.</t>
  </si>
  <si>
    <r>
      <rPr>
        <b/>
        <sz val="12"/>
        <color theme="1"/>
        <rFont val="Poppins"/>
      </rPr>
      <t>OFC Connectivity and Testing</t>
    </r>
    <r>
      <rPr>
        <sz val="12"/>
        <color theme="1"/>
        <rFont val="Poppins"/>
      </rPr>
      <t xml:space="preserve">
a.   Installation of enclosure &amp; accessories, etc  
b. carry out blowing, termination, splicing and other related actives for the optical network infrastructure for data communications for all locations.
c.  Installation of  Fibre Distributed Multi-Service (FDMS) components.
d.   Installation of media converters, pigtails, LIUs (Line Interface Units), accessories and other fibre components .
e.   OTDR (Optical Time Domain Reflectometer) testing 
f. Any other material/service to  ensure the OFC Connectivity of entire ATMS project components as outlined in the RFP.</t>
    </r>
  </si>
  <si>
    <r>
      <rPr>
        <b/>
        <sz val="12"/>
        <color theme="1"/>
        <rFont val="Poppins"/>
      </rPr>
      <t xml:space="preserve">Installation of OFC Cable and Ducts
</t>
    </r>
    <r>
      <rPr>
        <sz val="12"/>
        <color theme="1"/>
        <rFont val="Poppins"/>
      </rPr>
      <t>a   Trenching &amp; Laying of HDPE duct.
b. Horizontal Directional Drilling (HDD) as per site requirement. 
c. Blowing or pulling the OFC
d. Backfilling the trench
e. Installation of Cable warning tape
f. Installation of Route markers
g. Any other material/service to  ensure the OFC Connectivity of entire ATMS project components as outlined in the RFP.</t>
    </r>
  </si>
  <si>
    <t>Clause 7.1.1</t>
  </si>
  <si>
    <t>Clause 7.1.2</t>
  </si>
  <si>
    <t>Complying the Functional Requirement mentioned under clause 6.1.2</t>
  </si>
  <si>
    <t>Clause 5.1.9.5</t>
  </si>
  <si>
    <t>Complying the Functional Requirement.</t>
  </si>
  <si>
    <t>Clause 7.2.1</t>
  </si>
  <si>
    <t>Complying the Functional Requirement mentioned under clause 6.2.7</t>
  </si>
  <si>
    <t>Clause 7.2.2</t>
  </si>
  <si>
    <t>Clause 7.2.4</t>
  </si>
  <si>
    <t>Clause 7.2.5</t>
  </si>
  <si>
    <t>Clause 7.3.2</t>
  </si>
  <si>
    <t>Clause 7.3.1</t>
  </si>
  <si>
    <t>Clause 7.3.3</t>
  </si>
  <si>
    <t>Clause 5.1.9.8</t>
  </si>
  <si>
    <t>Clause 5.1.9.4</t>
  </si>
  <si>
    <t>Clause 12.3 and Functional Requirements</t>
  </si>
  <si>
    <t>Clause 7.4.1</t>
  </si>
  <si>
    <t>Clause 7.4.2</t>
  </si>
  <si>
    <t>Clause 7.5.1</t>
  </si>
  <si>
    <t>Clause 7.5.2</t>
  </si>
  <si>
    <t>Clause 7.6.1</t>
  </si>
  <si>
    <t>Clause 7.6.2</t>
  </si>
  <si>
    <t>Clause 7.6.3</t>
  </si>
  <si>
    <t>Clause 7.6.4</t>
  </si>
  <si>
    <t>Clause 7.6.5</t>
  </si>
  <si>
    <t>Clause 7.6.6</t>
  </si>
  <si>
    <t>Clause 7.6.7</t>
  </si>
  <si>
    <t>Clause 7.6.8</t>
  </si>
  <si>
    <t>Clause 7.6.10</t>
  </si>
  <si>
    <t>Clause 7.6.11</t>
  </si>
  <si>
    <t>Clause 7.6.12</t>
  </si>
  <si>
    <t>Clause 7.6.13</t>
  </si>
  <si>
    <t>Clause 7.6.14</t>
  </si>
  <si>
    <t>Clause 7.6.15</t>
  </si>
  <si>
    <t>Clause 7.6.16</t>
  </si>
  <si>
    <t>Clause 7.6.17</t>
  </si>
  <si>
    <t>Clause 7.6.18</t>
  </si>
  <si>
    <t>Clause 7.6.19</t>
  </si>
  <si>
    <t>Clause 7.6.20</t>
  </si>
  <si>
    <t>Clause 7.6.21</t>
  </si>
  <si>
    <t>Clause 7.6.22</t>
  </si>
  <si>
    <t>Clause 7.6.23</t>
  </si>
  <si>
    <t>Clause 7.6.24</t>
  </si>
  <si>
    <t>Clause 7.6.25</t>
  </si>
  <si>
    <t>Clause 7.6.26</t>
  </si>
  <si>
    <t>Clause 7.6.27</t>
  </si>
  <si>
    <t>As per the functional requirement under clause 6.6</t>
  </si>
  <si>
    <t>As per the functional requirement and bidder solution requirement.</t>
  </si>
  <si>
    <t>As per the requirement prescribed under clause 6.5</t>
  </si>
  <si>
    <t>As per functional requirements</t>
  </si>
  <si>
    <t>Clause 10.2</t>
  </si>
  <si>
    <t>Clause 10 and functional requirements</t>
  </si>
  <si>
    <r>
      <rPr>
        <b/>
        <sz val="12"/>
        <rFont val="Poppins"/>
      </rPr>
      <t>Recurring charges of Internet Connection</t>
    </r>
    <r>
      <rPr>
        <sz val="12"/>
        <rFont val="Poppins"/>
      </rPr>
      <t xml:space="preserve"> 
Leased Line, 100 Mbps, with 08 static IP from  ISP  throughout the O&amp;M period</t>
    </r>
  </si>
  <si>
    <r>
      <rPr>
        <b/>
        <sz val="12"/>
        <rFont val="Poppins"/>
      </rPr>
      <t>Road Side Unit for VIDES  (with 6 Hours Power Backup)</t>
    </r>
    <r>
      <rPr>
        <sz val="12"/>
        <rFont val="Poppins"/>
      </rPr>
      <t xml:space="preserve">
Including the Weatherproof enclosure, Clamps, Network switch (Industrial Grade ) with Fibre ports, LIU, cabling (data &amp; power), Power Junction Box/MCB, Solar Panels, Hybrid UPS (Solar and Raw power) with Lithium-ion batteries having </t>
    </r>
    <r>
      <rPr>
        <b/>
        <sz val="12"/>
        <rFont val="Poppins"/>
      </rPr>
      <t>Backup of 06 Hours</t>
    </r>
    <r>
      <rPr>
        <sz val="12"/>
        <rFont val="Poppins"/>
      </rPr>
      <t xml:space="preserve"> or more Considering all climate conditions and other necessary Electronics, Earthing, and surge protection. </t>
    </r>
  </si>
  <si>
    <r>
      <rPr>
        <b/>
        <sz val="12"/>
        <rFont val="Poppins"/>
      </rPr>
      <t>Road Side Unit for VIDES  (with 24 Hours Power Backup)</t>
    </r>
    <r>
      <rPr>
        <sz val="12"/>
        <rFont val="Poppins"/>
      </rPr>
      <t xml:space="preserve">
Including the Weatherproof enclosure, Clamps, Network switch (Industrial Grade ) with Fibre ports, LIU, cabling (data &amp; power), Power Junction Box/MCB, Solar Panels, Hybrid UPS (Solar and Raw power) with Lithium-ion batteries having </t>
    </r>
    <r>
      <rPr>
        <b/>
        <sz val="12"/>
        <rFont val="Poppins"/>
      </rPr>
      <t>Backup of 24 Hours</t>
    </r>
    <r>
      <rPr>
        <sz val="12"/>
        <rFont val="Poppins"/>
      </rPr>
      <t xml:space="preserve"> or more Considering all climate conditions and other necessary Electronics, Earthing, and surge protection. </t>
    </r>
  </si>
  <si>
    <t>Clause 5.1.9.6</t>
  </si>
  <si>
    <r>
      <rPr>
        <b/>
        <sz val="12"/>
        <color rgb="FF000000"/>
        <rFont val="Poppins"/>
      </rPr>
      <t xml:space="preserve">Vehicle Actuated Speed Display (VASD) 
</t>
    </r>
    <r>
      <rPr>
        <sz val="12"/>
        <color indexed="8"/>
        <rFont val="Poppins"/>
      </rPr>
      <t>One display per Lane</t>
    </r>
  </si>
  <si>
    <t>Clause 5.1.9.7</t>
  </si>
  <si>
    <r>
      <rPr>
        <b/>
        <sz val="12"/>
        <rFont val="Poppins"/>
      </rPr>
      <t>Road Side Unit for Full sized Fixed VMS Board</t>
    </r>
    <r>
      <rPr>
        <sz val="12"/>
        <rFont val="Poppins"/>
      </rPr>
      <t xml:space="preserve">
Including the Weatherproof enclosure, Clamps, Network switch (Industrial Grade ) with Fibre ports, LIU, cabling (data &amp; power), Power Junction Box/MCB, Solar Panels along with mounting accessories, Hybrid UPS (Solar and Raw power) with Lithium-ion batteries having</t>
    </r>
    <r>
      <rPr>
        <b/>
        <sz val="12"/>
        <rFont val="Poppins"/>
      </rPr>
      <t xml:space="preserve"> Backup of 06 Hours </t>
    </r>
    <r>
      <rPr>
        <sz val="12"/>
        <rFont val="Poppins"/>
      </rPr>
      <t xml:space="preserve">or more Considering all climate conditions and other necessary Electronics, Earthing, and surge protection. </t>
    </r>
  </si>
  <si>
    <r>
      <rPr>
        <b/>
        <sz val="12"/>
        <rFont val="Poppins"/>
      </rPr>
      <t>Galvanized iron (GI) L- Type (Cantilever) Gantry</t>
    </r>
    <r>
      <rPr>
        <sz val="12"/>
        <rFont val="Poppins"/>
      </rPr>
      <t xml:space="preserve">
Along with overhead walkway minimum 600 MM width
Cantilever (L-Type) Gantry with all accessories required for Full Fixed VMS Board.</t>
    </r>
  </si>
  <si>
    <r>
      <rPr>
        <b/>
        <sz val="12"/>
        <rFont val="Poppins"/>
      </rPr>
      <t>Road Side Unit for Full Fixed VMS Board</t>
    </r>
    <r>
      <rPr>
        <sz val="12"/>
        <rFont val="Poppins"/>
      </rPr>
      <t xml:space="preserve">
Including the Weatherproof enclosure, Clamps, Network switch (Industrial Grade ) with Fibre ports, LIU, cabling (data &amp; power), Power Junction Box/MCB, Solar Panels, Hybrid UPS (Solar and Raw power) with Lithium-ion batteries having Backup of 24 Hours or more Considering all climate conditions and other necessary Electronics, Earthing, and surge protection. </t>
    </r>
  </si>
  <si>
    <t>Clause 7.6.9</t>
  </si>
  <si>
    <r>
      <rPr>
        <b/>
        <sz val="12"/>
        <color rgb="FF000000"/>
        <rFont val="Poppins"/>
      </rPr>
      <t>Firewall</t>
    </r>
    <r>
      <rPr>
        <sz val="12"/>
        <color indexed="8"/>
        <rFont val="Poppins"/>
      </rPr>
      <t xml:space="preserve"> 
along with all required software license (IDS &amp; IPS) </t>
    </r>
  </si>
  <si>
    <r>
      <rPr>
        <b/>
        <sz val="12"/>
        <rFont val="Poppins"/>
      </rPr>
      <t>CCTV Dome Camera</t>
    </r>
    <r>
      <rPr>
        <sz val="12"/>
        <rFont val="Poppins"/>
      </rPr>
      <t xml:space="preserve"> 
for Control Centre building Surveillance</t>
    </r>
  </si>
  <si>
    <r>
      <rPr>
        <b/>
        <sz val="12"/>
        <rFont val="Poppins"/>
      </rPr>
      <t>CCTV Bullet Camera</t>
    </r>
    <r>
      <rPr>
        <sz val="12"/>
        <rFont val="Poppins"/>
      </rPr>
      <t xml:space="preserve">
for Control Centre building Surveillance</t>
    </r>
  </si>
  <si>
    <r>
      <t xml:space="preserve">Comprehensive AMC of  complete ATMS system
</t>
    </r>
    <r>
      <rPr>
        <sz val="12"/>
        <rFont val="Poppins"/>
      </rPr>
      <t xml:space="preserve"> Including Spare parts, repairing, warranties, replacing the components through the O&amp;M period.</t>
    </r>
  </si>
  <si>
    <r>
      <rPr>
        <b/>
        <sz val="12"/>
        <rFont val="Poppins"/>
      </rPr>
      <t>Road Side Unit for TMCS (with 24 Hours Power Backup)</t>
    </r>
    <r>
      <rPr>
        <sz val="12"/>
        <rFont val="Poppins"/>
      </rPr>
      <t xml:space="preserve">
Including the Weatherproof enclosure, Clamps, Network switch (Industrial Grade) with Fibre ports, LIU, cabling (data &amp; power), Power Junction Box/MCB, Solar Panels, Hybrid UPS (Solar and Raw power) with Lithium-ion batteries having </t>
    </r>
    <r>
      <rPr>
        <b/>
        <sz val="12"/>
        <rFont val="Poppins"/>
      </rPr>
      <t xml:space="preserve">Backup of 24 Hours </t>
    </r>
    <r>
      <rPr>
        <sz val="12"/>
        <rFont val="Poppins"/>
      </rPr>
      <t xml:space="preserve">or more Considering all climate conditions and other necessary Electronics, Earthing, and surge protection. </t>
    </r>
  </si>
  <si>
    <r>
      <rPr>
        <b/>
        <sz val="12"/>
        <rFont val="Poppins"/>
      </rPr>
      <t>Road Side Unit for VASD (For both side)</t>
    </r>
    <r>
      <rPr>
        <sz val="12"/>
        <rFont val="Poppins"/>
      </rPr>
      <t xml:space="preserve">
Including the Weatherproof enclosure, Clamps, Network switch (Industrial Grade ) with Fibre ports, LIU, cabling (data &amp; power), Power Junction Box/MCB, Solar Panels, Hybrid UPS (Solar and Raw power) with Lithium-ion batteries having </t>
    </r>
    <r>
      <rPr>
        <b/>
        <sz val="12"/>
        <rFont val="Poppins"/>
      </rPr>
      <t xml:space="preserve">Backup of 06 Hours </t>
    </r>
    <r>
      <rPr>
        <sz val="12"/>
        <rFont val="Poppins"/>
      </rPr>
      <t xml:space="preserve">or more Considering all climate conditions and other necessary Electronics, Earthing, and surge protection. </t>
    </r>
  </si>
  <si>
    <r>
      <rPr>
        <b/>
        <sz val="12"/>
        <color rgb="FF000000"/>
        <rFont val="Poppins"/>
      </rPr>
      <t xml:space="preserve">Helpdesk &amp; Inventory Management Solution
</t>
    </r>
    <r>
      <rPr>
        <sz val="12"/>
        <color rgb="FF000000"/>
        <rFont val="Poppins"/>
      </rPr>
      <t>Third-party Commercial Off-The-Shelf (COTS) Solution integrated with all ATMS Hardware's and Software's.</t>
    </r>
  </si>
  <si>
    <t>Power Supply</t>
  </si>
  <si>
    <r>
      <rPr>
        <b/>
        <sz val="12"/>
        <color theme="1"/>
        <rFont val="Poppins"/>
      </rPr>
      <t xml:space="preserve">Power Supply Charges from Meter to Site Equipment </t>
    </r>
    <r>
      <rPr>
        <sz val="12"/>
        <color theme="1"/>
        <rFont val="Poppins"/>
      </rPr>
      <t xml:space="preserve">
The cost for connecting all field ATMS equipment/systems with the roadside meter. This should include the cost of all necessary materials (such as cables, conduits, accessories), laying charges, tools, and services required to connect the field equipment (e.g., TMCS, VIDES, VMS, VASD, etc.) to the power supply available at the roadside meter.
</t>
    </r>
    <r>
      <rPr>
        <b/>
        <i/>
        <sz val="12"/>
        <color theme="1"/>
        <rFont val="Poppins"/>
      </rPr>
      <t xml:space="preserve">Please note </t>
    </r>
    <r>
      <rPr>
        <i/>
        <sz val="12"/>
        <color theme="1"/>
        <rFont val="Poppins"/>
      </rPr>
      <t>that the charges for the power connection from the Electricity Board to the roadside meter are the responsibility of the Client (the SI shall facilitate this process).</t>
    </r>
  </si>
  <si>
    <t>Clause 4.8.4</t>
  </si>
  <si>
    <t xml:space="preserve"> a. Install pre-cast chamber for each components location &amp; inline to maintenance feasability.  
b. Route marker to be installed at every 100 meters.</t>
  </si>
  <si>
    <r>
      <rPr>
        <b/>
        <sz val="12"/>
        <color theme="1"/>
        <rFont val="Poppins"/>
      </rPr>
      <t>ATMS centralised software</t>
    </r>
    <r>
      <rPr>
        <sz val="12"/>
        <color theme="1"/>
        <rFont val="Poppins"/>
      </rPr>
      <t xml:space="preserve"> 
with sub-system application integrated with TMCS, VIDES, VASD, VMS, Traffic Management Module, Incident management module, GIS Dashboard, E-Challan system, Audio communication unit, Mobile applications (Rajmarg Yatra, Enforcement Agency App and other similar apps) and other ATMS Subsystems &amp; components.</t>
    </r>
  </si>
  <si>
    <t xml:space="preserve">TMCS:   </t>
  </si>
  <si>
    <t xml:space="preserve">M-Type VMS:   </t>
  </si>
  <si>
    <t xml:space="preserve">Project Length:   </t>
  </si>
  <si>
    <t xml:space="preserve">VIDES:   </t>
  </si>
  <si>
    <t xml:space="preserve">L-Type VMS:   </t>
  </si>
  <si>
    <t xml:space="preserve">Sub-Center:   </t>
  </si>
  <si>
    <t xml:space="preserve">VASD:   </t>
  </si>
  <si>
    <t xml:space="preserve">Control Center: </t>
  </si>
  <si>
    <t xml:space="preserve">Portable VMS: </t>
  </si>
  <si>
    <t>Emergency Call Box</t>
  </si>
  <si>
    <t>Emergency Call Box Systems IP Based (Master &amp; Slave) with solar power backup</t>
  </si>
  <si>
    <t>Protection Barrier</t>
  </si>
  <si>
    <t>Mobile Radio Communication System</t>
  </si>
  <si>
    <t>Handsets</t>
  </si>
  <si>
    <t xml:space="preserve">Vehicle mounted units </t>
  </si>
  <si>
    <t xml:space="preserve">ECB Control Room Equipment </t>
  </si>
  <si>
    <r>
      <rPr>
        <b/>
        <sz val="12"/>
        <color rgb="FF000000"/>
        <rFont val="Poppins"/>
      </rPr>
      <t>Installation, Testing &amp; Commissioning</t>
    </r>
    <r>
      <rPr>
        <sz val="12"/>
        <color indexed="8"/>
        <rFont val="Poppins"/>
      </rPr>
      <t xml:space="preserve"> </t>
    </r>
    <r>
      <rPr>
        <b/>
        <sz val="12"/>
        <color rgb="FF000000"/>
        <rFont val="Poppins"/>
      </rPr>
      <t>of ECB Systems</t>
    </r>
    <r>
      <rPr>
        <sz val="12"/>
        <color indexed="8"/>
        <rFont val="Poppins"/>
      </rPr>
      <t xml:space="preserve"> 
Including network Communication, Mounting arrangement &amp; accessories for ECB system, etc.</t>
    </r>
  </si>
  <si>
    <r>
      <rPr>
        <b/>
        <sz val="12"/>
        <color rgb="FF000000"/>
        <rFont val="Poppins"/>
      </rPr>
      <t>Installation, Testing &amp; Commissioning</t>
    </r>
    <r>
      <rPr>
        <sz val="12"/>
        <color indexed="8"/>
        <rFont val="Poppins"/>
      </rPr>
      <t xml:space="preserve"> </t>
    </r>
    <r>
      <rPr>
        <b/>
        <sz val="12"/>
        <color rgb="FF000000"/>
        <rFont val="Poppins"/>
      </rPr>
      <t>of MRCS Systems</t>
    </r>
    <r>
      <rPr>
        <sz val="12"/>
        <color indexed="8"/>
        <rFont val="Poppins"/>
      </rPr>
      <t xml:space="preserve"> 
Including network Communication, Power Cabling, Mounting arrangement &amp; accessories for MRCS system, etc.</t>
    </r>
  </si>
  <si>
    <t>Base Station with Voice Logger at Control Room</t>
  </si>
  <si>
    <t>ATMS Sub-Center</t>
  </si>
  <si>
    <r>
      <rPr>
        <b/>
        <sz val="12"/>
        <rFont val="Poppins"/>
      </rPr>
      <t xml:space="preserve">98" LED Smart TV 
</t>
    </r>
    <r>
      <rPr>
        <sz val="12"/>
        <rFont val="Poppins"/>
      </rPr>
      <t xml:space="preserve">with mounting accessories &amp; arrangement . </t>
    </r>
  </si>
  <si>
    <r>
      <rPr>
        <b/>
        <sz val="12"/>
        <color theme="1"/>
        <rFont val="Poppins"/>
      </rPr>
      <t>Video Recording  and Incident Backup Serve</t>
    </r>
    <r>
      <rPr>
        <sz val="12"/>
        <color theme="1"/>
        <rFont val="Poppins"/>
      </rPr>
      <t>r 
180 days Recording Backup Storage, Incident recording storage In with Operating System Licences, Antivirus and any Other required application</t>
    </r>
  </si>
  <si>
    <r>
      <rPr>
        <b/>
        <sz val="12"/>
        <color theme="1"/>
        <rFont val="Poppins"/>
      </rPr>
      <t>ATMS Software of Sub-Center</t>
    </r>
    <r>
      <rPr>
        <sz val="12"/>
        <color theme="1"/>
        <rFont val="Poppins"/>
      </rPr>
      <t xml:space="preserve">
with sub-system application integrated with TMCS, VIDES, VASD, VMS, Traffic Management Module, Incident management module, E-Challan system, Audio communication unit, Mobile applications (Rajmarg Yatra, Enforcement Agency App and other similar apps) and other ATMS Subsystems &amp; components.</t>
    </r>
  </si>
  <si>
    <r>
      <t xml:space="preserve">30 KVA Servo Stabilizer 
</t>
    </r>
    <r>
      <rPr>
        <sz val="12"/>
        <color rgb="FF000000"/>
        <rFont val="Poppins"/>
      </rPr>
      <t>For Control Room</t>
    </r>
  </si>
  <si>
    <r>
      <rPr>
        <b/>
        <sz val="12"/>
        <rFont val="Poppins"/>
      </rPr>
      <t>Control Room Workstation</t>
    </r>
    <r>
      <rPr>
        <sz val="12"/>
        <rFont val="Poppins"/>
      </rPr>
      <t xml:space="preserve">
(Supervision) with 21-inch  Monitor, Wireless Keyboard, mouse  along with Microsoft Operating System (Latest Available edition), Microsoft Office (Latest available edition), Antivirus and any Other required application</t>
    </r>
  </si>
  <si>
    <r>
      <rPr>
        <b/>
        <sz val="12"/>
        <rFont val="Poppins"/>
      </rPr>
      <t xml:space="preserve">NVR 16 channel 
</t>
    </r>
    <r>
      <rPr>
        <sz val="12"/>
        <rFont val="Poppins"/>
      </rPr>
      <t>for the TMC building  CCTV cameras along with 60 days recording storage at 25 FPS</t>
    </r>
  </si>
  <si>
    <r>
      <rPr>
        <b/>
        <sz val="12"/>
        <color rgb="FF000000"/>
        <rFont val="Poppins"/>
      </rPr>
      <t>Required Civil Works For L-type VMS Board</t>
    </r>
    <r>
      <rPr>
        <sz val="12"/>
        <color indexed="8"/>
        <rFont val="Poppins"/>
      </rPr>
      <t xml:space="preserve">
Minimum M25 Grade and Fe500 grade steel reinforcement For Foundation, Chamber/Manhole, roadside equipment, PCC, digging, backfilling with sand ,etc</t>
    </r>
  </si>
  <si>
    <t>ECB:</t>
  </si>
  <si>
    <t>MRCS (Vehicle Set):</t>
  </si>
  <si>
    <t xml:space="preserve">Summary of Financial Bid Format </t>
  </si>
  <si>
    <t>Package-02</t>
  </si>
  <si>
    <t>NHIT Southern Projects Pvt Ltd</t>
  </si>
  <si>
    <r>
      <rPr>
        <b/>
        <sz val="14"/>
        <color theme="1"/>
        <rFont val="Poppins"/>
      </rPr>
      <t xml:space="preserve"> I/ We, understand that the </t>
    </r>
    <r>
      <rPr>
        <sz val="14"/>
        <color theme="1"/>
        <rFont val="Poppins"/>
      </rPr>
      <t xml:space="preserve">
(i) applicable  GST (as applicable ) shall be reimbursed by NSPPL separately on production of proof of payment; and
(ii) TDS will be deducted against payments as per Applicable Law.
(III) my/ our bid price includes all statutory taxes/ Custom duty/levies but excluding GST (as applicable). </t>
    </r>
  </si>
  <si>
    <t>Bareily-Sitapur</t>
  </si>
  <si>
    <t>Triangular Tubular tower with hot dip galvanized &amp; Aviation lamp with special copper chemical Earthing etc with TX-RX Antenna. 
(Bidder to assess the exact quantity to cover the entire stretch)</t>
  </si>
  <si>
    <t>Roadside Cabinet for Power Supply System, UPS, and Transmission Equipment (Bidder to assess the exact quantity to cover the entire stretch)</t>
  </si>
  <si>
    <t>Repeater Stations 
(Bidder to assess the exact quantity to cover the entire stretch)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</si>
</sst>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quot;₹&quot;\ #,##0"/>
    <numFmt numFmtId="166" formatCode="0&quot; Nos&quot;"/>
    <numFmt numFmtId="167" formatCode="0&quot; Set (LHS &amp; RHS)&quot;"/>
    <numFmt numFmtId="168" formatCode="0.00&quot; KMs&quot;"/>
  </numFmts>
  <fonts count="4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Narrow"/>
      <family val="2"/>
    </font>
    <font>
      <sz val="10"/>
      <name val="Arial"/>
      <family val="2"/>
    </font>
    <font>
      <b/>
      <sz val="11"/>
      <color theme="1"/>
      <name val="Calibri"/>
      <family val="2"/>
      <scheme val="minor"/>
    </font>
    <font>
      <sz val="11"/>
      <name val="Calibri"/>
      <family val="2"/>
      <scheme val="minor"/>
    </font>
    <font>
      <sz val="12"/>
      <color theme="1"/>
      <name val="Calibri"/>
      <family val="2"/>
      <scheme val="minor"/>
    </font>
    <font>
      <sz val="12"/>
      <name val="Calibri"/>
      <family val="2"/>
      <scheme val="minor"/>
    </font>
    <font>
      <strike/>
      <sz val="11"/>
      <name val="Arial Narrow"/>
      <family val="2"/>
    </font>
    <font>
      <b/>
      <sz val="12"/>
      <color theme="0"/>
      <name val="Poppins"/>
    </font>
    <font>
      <b/>
      <sz val="12"/>
      <name val="Poppins"/>
    </font>
    <font>
      <sz val="12"/>
      <name val="Poppins"/>
    </font>
    <font>
      <sz val="12"/>
      <color indexed="8"/>
      <name val="Poppins"/>
    </font>
    <font>
      <sz val="12"/>
      <color theme="1"/>
      <name val="Poppins"/>
    </font>
    <font>
      <b/>
      <sz val="12"/>
      <color theme="1"/>
      <name val="Poppins"/>
    </font>
    <font>
      <b/>
      <sz val="12"/>
      <color rgb="FF000000"/>
      <name val="Poppins"/>
    </font>
    <font>
      <i/>
      <sz val="12"/>
      <color rgb="FF000000"/>
      <name val="Poppins"/>
    </font>
    <font>
      <sz val="12"/>
      <color rgb="FF000000"/>
      <name val="Poppins"/>
    </font>
    <font>
      <b/>
      <sz val="12"/>
      <color indexed="8"/>
      <name val="Poppins"/>
    </font>
    <font>
      <b/>
      <sz val="14"/>
      <name val="Poppins"/>
    </font>
    <font>
      <sz val="14"/>
      <color theme="0"/>
      <name val="Poppins"/>
    </font>
    <font>
      <sz val="10"/>
      <color theme="0"/>
      <name val="Poppins"/>
    </font>
    <font>
      <b/>
      <sz val="11"/>
      <color theme="0"/>
      <name val="Poppins"/>
    </font>
    <font>
      <sz val="11"/>
      <color theme="0"/>
      <name val="Poppins"/>
    </font>
    <font>
      <b/>
      <u/>
      <sz val="20"/>
      <color theme="0"/>
      <name val="Poppins"/>
    </font>
    <font>
      <sz val="13"/>
      <color theme="1"/>
      <name val="Poppins"/>
    </font>
    <font>
      <b/>
      <sz val="18"/>
      <color theme="1"/>
      <name val="Poppins"/>
    </font>
    <font>
      <b/>
      <sz val="13"/>
      <color theme="1"/>
      <name val="Poppins"/>
    </font>
    <font>
      <b/>
      <sz val="13"/>
      <color indexed="8"/>
      <name val="Poppins"/>
    </font>
    <font>
      <sz val="13"/>
      <name val="Poppins"/>
    </font>
    <font>
      <sz val="13"/>
      <color indexed="8"/>
      <name val="Poppins"/>
    </font>
    <font>
      <sz val="16"/>
      <color theme="1"/>
      <name val="Poppins"/>
    </font>
    <font>
      <sz val="16"/>
      <color rgb="FF000000"/>
      <name val="Poppins"/>
    </font>
    <font>
      <b/>
      <sz val="16"/>
      <color theme="1"/>
      <name val="Poppins"/>
    </font>
    <font>
      <b/>
      <sz val="14"/>
      <color theme="1"/>
      <name val="Poppins"/>
    </font>
    <font>
      <i/>
      <sz val="16"/>
      <color theme="1"/>
      <name val="Poppins"/>
    </font>
    <font>
      <sz val="14"/>
      <color theme="1"/>
      <name val="Poppins"/>
    </font>
    <font>
      <b/>
      <sz val="16"/>
      <color theme="0"/>
      <name val="Poppins"/>
    </font>
    <font>
      <i/>
      <sz val="12"/>
      <color theme="1"/>
      <name val="Poppins"/>
    </font>
    <font>
      <b/>
      <i/>
      <sz val="12"/>
      <color theme="1"/>
      <name val="Poppins"/>
    </font>
    <font>
      <b/>
      <sz val="18"/>
      <color theme="0"/>
      <name val="Poppins"/>
    </font>
    <font>
      <b/>
      <sz val="22"/>
      <color theme="0"/>
      <name val="Poppins"/>
    </font>
    <font>
      <b/>
      <sz val="10"/>
      <color theme="0"/>
      <name val="Poppins"/>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3" tint="-0.49998474074526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49998474074526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ashed">
        <color auto="1"/>
      </top>
      <bottom style="dashed">
        <color auto="1"/>
      </bottom>
      <diagonal/>
    </border>
    <border>
      <left style="medium">
        <color indexed="64"/>
      </left>
      <right style="medium">
        <color indexed="64"/>
      </right>
      <top style="dashed">
        <color auto="1"/>
      </top>
      <bottom style="medium">
        <color indexed="64"/>
      </bottom>
      <diagonal/>
    </border>
    <border>
      <left style="medium">
        <color indexed="64"/>
      </left>
      <right style="medium">
        <color indexed="64"/>
      </right>
      <top/>
      <bottom style="dashed">
        <color auto="1"/>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dashed">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s>
  <cellStyleXfs count="11">
    <xf numFmtId="0" fontId="0" fillId="0" borderId="0"/>
    <xf numFmtId="0" fontId="6" fillId="0" borderId="0">
      <alignment vertical="center"/>
    </xf>
    <xf numFmtId="43" fontId="8" fillId="0" borderId="0" applyFont="0" applyFill="0" applyBorder="0" applyAlignment="0" applyProtection="0"/>
    <xf numFmtId="0" fontId="8" fillId="0" borderId="0"/>
    <xf numFmtId="0" fontId="5" fillId="0" borderId="0">
      <alignment vertical="center"/>
    </xf>
    <xf numFmtId="43" fontId="11" fillId="0" borderId="0" applyFont="0" applyFill="0" applyBorder="0" applyAlignment="0" applyProtection="0"/>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27">
    <xf numFmtId="0" fontId="0" fillId="0" borderId="0" xfId="0"/>
    <xf numFmtId="49" fontId="9" fillId="0" borderId="0" xfId="0" applyNumberFormat="1" applyFont="1" applyAlignment="1">
      <alignment horizontal="center" vertical="top" wrapText="1"/>
    </xf>
    <xf numFmtId="49" fontId="4" fillId="0" borderId="0" xfId="0" applyNumberFormat="1" applyFont="1" applyAlignment="1">
      <alignment horizontal="left" vertical="top" wrapText="1" indent="1"/>
    </xf>
    <xf numFmtId="0" fontId="7" fillId="0" borderId="0" xfId="6" applyFont="1">
      <alignment vertical="center"/>
    </xf>
    <xf numFmtId="3" fontId="10" fillId="0" borderId="0" xfId="6" applyNumberFormat="1" applyFont="1" applyAlignment="1">
      <alignment horizontal="center" vertical="center"/>
    </xf>
    <xf numFmtId="0" fontId="10" fillId="0" borderId="0" xfId="6" applyFont="1" applyAlignment="1">
      <alignment horizontal="center" vertical="center"/>
    </xf>
    <xf numFmtId="0" fontId="10" fillId="0" borderId="0" xfId="6" applyFont="1">
      <alignment vertical="center"/>
    </xf>
    <xf numFmtId="0" fontId="12" fillId="0" borderId="0" xfId="6" applyFont="1" applyAlignment="1">
      <alignment horizontal="center" vertical="center"/>
    </xf>
    <xf numFmtId="0" fontId="12" fillId="0" borderId="0" xfId="6" applyFont="1">
      <alignment vertical="center"/>
    </xf>
    <xf numFmtId="3" fontId="12" fillId="0" borderId="0" xfId="6" applyNumberFormat="1" applyFont="1" applyAlignment="1">
      <alignment horizontal="center" vertical="center"/>
    </xf>
    <xf numFmtId="0" fontId="0" fillId="0" borderId="0" xfId="0" applyAlignment="1">
      <alignment horizontal="center"/>
    </xf>
    <xf numFmtId="0" fontId="7" fillId="0" borderId="0" xfId="6" applyFont="1" applyAlignment="1">
      <alignment horizontal="center" vertical="center"/>
    </xf>
    <xf numFmtId="0" fontId="13" fillId="0" borderId="0" xfId="6" applyFont="1">
      <alignment vertical="center"/>
    </xf>
    <xf numFmtId="0" fontId="7" fillId="4" borderId="0" xfId="6" applyFont="1" applyFill="1">
      <alignment vertical="center"/>
    </xf>
    <xf numFmtId="0" fontId="14" fillId="5" borderId="0" xfId="6" applyFont="1" applyFill="1" applyAlignment="1">
      <alignment horizontal="center" vertical="center" wrapText="1"/>
    </xf>
    <xf numFmtId="3" fontId="14" fillId="5" borderId="0" xfId="6" applyNumberFormat="1" applyFont="1" applyFill="1" applyAlignment="1">
      <alignment horizontal="center" vertical="center" wrapText="1"/>
    </xf>
    <xf numFmtId="0" fontId="15" fillId="6" borderId="0" xfId="6" applyFont="1" applyFill="1" applyAlignment="1">
      <alignment horizontal="left" vertical="center"/>
    </xf>
    <xf numFmtId="0" fontId="15" fillId="6" borderId="0" xfId="6" applyFont="1" applyFill="1" applyAlignment="1">
      <alignment horizontal="center" vertical="center"/>
    </xf>
    <xf numFmtId="0" fontId="15" fillId="6" borderId="0" xfId="6" applyFont="1" applyFill="1">
      <alignment vertical="center"/>
    </xf>
    <xf numFmtId="49" fontId="9" fillId="0" borderId="11" xfId="0" applyNumberFormat="1" applyFont="1" applyBorder="1" applyAlignment="1">
      <alignment horizontal="center" vertical="top" wrapText="1"/>
    </xf>
    <xf numFmtId="0" fontId="0" fillId="0" borderId="12" xfId="0" applyBorder="1" applyAlignment="1">
      <alignment horizontal="center"/>
    </xf>
    <xf numFmtId="0" fontId="14" fillId="5" borderId="11" xfId="6" applyFont="1" applyFill="1" applyBorder="1" applyAlignment="1">
      <alignment horizontal="center" vertical="center" wrapText="1"/>
    </xf>
    <xf numFmtId="3" fontId="14" fillId="5" borderId="12" xfId="6" applyNumberFormat="1" applyFont="1" applyFill="1" applyBorder="1" applyAlignment="1">
      <alignment horizontal="center" vertical="center" wrapText="1"/>
    </xf>
    <xf numFmtId="0" fontId="16" fillId="0" borderId="26" xfId="3" applyFont="1" applyBorder="1" applyAlignment="1">
      <alignment horizontal="left" vertical="center" wrapText="1" indent="1"/>
    </xf>
    <xf numFmtId="0" fontId="17" fillId="0" borderId="26" xfId="3" applyFont="1" applyBorder="1" applyAlignment="1">
      <alignment horizontal="left" vertical="center" wrapText="1" indent="1"/>
    </xf>
    <xf numFmtId="3" fontId="16" fillId="0" borderId="26" xfId="3" applyNumberFormat="1" applyFont="1" applyBorder="1" applyAlignment="1">
      <alignment horizontal="center" vertical="center"/>
    </xf>
    <xf numFmtId="0" fontId="18" fillId="0" borderId="26" xfId="3" applyFont="1" applyBorder="1" applyAlignment="1">
      <alignment horizontal="center" vertical="center" wrapText="1"/>
    </xf>
    <xf numFmtId="165" fontId="16" fillId="4" borderId="26" xfId="5" applyNumberFormat="1" applyFont="1" applyFill="1" applyBorder="1" applyAlignment="1">
      <alignment horizontal="center" vertical="center"/>
    </xf>
    <xf numFmtId="0" fontId="18" fillId="0" borderId="26" xfId="3" applyFont="1" applyBorder="1" applyAlignment="1">
      <alignment horizontal="center" vertical="center"/>
    </xf>
    <xf numFmtId="0" fontId="18" fillId="0" borderId="26" xfId="3" applyFont="1" applyBorder="1" applyAlignment="1">
      <alignment horizontal="left" vertical="center" wrapText="1" indent="1"/>
    </xf>
    <xf numFmtId="0" fontId="20" fillId="0" borderId="26" xfId="3" applyFont="1" applyBorder="1" applyAlignment="1">
      <alignment horizontal="left" vertical="center" wrapText="1" indent="1"/>
    </xf>
    <xf numFmtId="0" fontId="16" fillId="3" borderId="26" xfId="3" applyFont="1" applyFill="1" applyBorder="1" applyAlignment="1">
      <alignment horizontal="left" vertical="center" wrapText="1" indent="1"/>
    </xf>
    <xf numFmtId="3" fontId="18" fillId="0" borderId="26" xfId="3" applyNumberFormat="1" applyFont="1" applyBorder="1" applyAlignment="1">
      <alignment horizontal="center" vertical="center"/>
    </xf>
    <xf numFmtId="0" fontId="22" fillId="0" borderId="26" xfId="3" applyFont="1" applyBorder="1" applyAlignment="1">
      <alignment horizontal="left" vertical="center" wrapText="1" indent="1"/>
    </xf>
    <xf numFmtId="0" fontId="18" fillId="3" borderId="26" xfId="3" applyFont="1" applyFill="1" applyBorder="1" applyAlignment="1">
      <alignment horizontal="left" vertical="center" wrapText="1" indent="1"/>
    </xf>
    <xf numFmtId="0" fontId="19" fillId="0" borderId="26" xfId="3" applyFont="1" applyBorder="1" applyAlignment="1">
      <alignment horizontal="left" vertical="center" wrapText="1" indent="1"/>
    </xf>
    <xf numFmtId="0" fontId="16" fillId="0" borderId="26" xfId="6" applyFont="1" applyBorder="1" applyAlignment="1">
      <alignment horizontal="left" vertical="center" wrapText="1" indent="1"/>
    </xf>
    <xf numFmtId="3" fontId="16" fillId="0" borderId="26" xfId="6" applyNumberFormat="1" applyFont="1" applyBorder="1" applyAlignment="1">
      <alignment horizontal="center" vertical="center"/>
    </xf>
    <xf numFmtId="0" fontId="23" fillId="0" borderId="26" xfId="3" applyFont="1" applyBorder="1" applyAlignment="1">
      <alignment horizontal="left" vertical="center" wrapText="1" indent="1"/>
    </xf>
    <xf numFmtId="3" fontId="15" fillId="0" borderId="26" xfId="6" applyNumberFormat="1" applyFont="1" applyBorder="1" applyAlignment="1">
      <alignment horizontal="center" vertical="center"/>
    </xf>
    <xf numFmtId="0" fontId="15" fillId="0" borderId="26" xfId="3" applyFont="1" applyBorder="1" applyAlignment="1">
      <alignment horizontal="left" vertical="center" wrapText="1" indent="1"/>
    </xf>
    <xf numFmtId="0" fontId="16" fillId="0" borderId="26" xfId="3" applyFont="1" applyBorder="1" applyAlignment="1">
      <alignment horizontal="center" vertical="center"/>
    </xf>
    <xf numFmtId="0" fontId="16" fillId="3" borderId="26" xfId="6" applyFont="1" applyFill="1" applyBorder="1" applyAlignment="1">
      <alignment horizontal="left" vertical="center" wrapText="1" indent="1"/>
    </xf>
    <xf numFmtId="3" fontId="16" fillId="4" borderId="27" xfId="3" applyNumberFormat="1" applyFont="1" applyFill="1" applyBorder="1" applyAlignment="1">
      <alignment horizontal="center" vertical="center"/>
    </xf>
    <xf numFmtId="0" fontId="18" fillId="4" borderId="27" xfId="3" applyFont="1" applyFill="1" applyBorder="1" applyAlignment="1">
      <alignment horizontal="center" vertical="center" wrapText="1"/>
    </xf>
    <xf numFmtId="165" fontId="16" fillId="4" borderId="27" xfId="5" applyNumberFormat="1" applyFont="1" applyFill="1" applyBorder="1" applyAlignment="1">
      <alignment horizontal="center" vertical="center"/>
    </xf>
    <xf numFmtId="164" fontId="18" fillId="3" borderId="26" xfId="3" applyNumberFormat="1" applyFont="1" applyFill="1" applyBorder="1" applyAlignment="1">
      <alignment horizontal="center" vertical="center" wrapText="1"/>
    </xf>
    <xf numFmtId="0" fontId="18" fillId="4" borderId="27" xfId="3" applyFont="1" applyFill="1" applyBorder="1" applyAlignment="1">
      <alignment horizontal="left" vertical="center" wrapText="1" indent="1"/>
    </xf>
    <xf numFmtId="0" fontId="15" fillId="6" borderId="24" xfId="6" applyFont="1" applyFill="1" applyBorder="1" applyAlignment="1">
      <alignment horizontal="left" vertical="center"/>
    </xf>
    <xf numFmtId="3" fontId="16" fillId="6" borderId="24" xfId="6" applyNumberFormat="1" applyFont="1" applyFill="1" applyBorder="1" applyAlignment="1">
      <alignment horizontal="center" vertical="center"/>
    </xf>
    <xf numFmtId="165" fontId="16" fillId="6" borderId="24" xfId="6" applyNumberFormat="1" applyFont="1" applyFill="1" applyBorder="1" applyAlignment="1">
      <alignment horizontal="center" vertical="center"/>
    </xf>
    <xf numFmtId="165" fontId="16" fillId="6" borderId="25" xfId="6" applyNumberFormat="1" applyFont="1" applyFill="1" applyBorder="1" applyAlignment="1">
      <alignment horizontal="center" vertical="center"/>
    </xf>
    <xf numFmtId="0" fontId="16" fillId="3" borderId="28" xfId="6" applyFont="1" applyFill="1" applyBorder="1" applyAlignment="1">
      <alignment horizontal="left" vertical="center" wrapText="1" indent="1"/>
    </xf>
    <xf numFmtId="3" fontId="16" fillId="0" borderId="28" xfId="6" applyNumberFormat="1" applyFont="1" applyBorder="1" applyAlignment="1">
      <alignment horizontal="center" vertical="center"/>
    </xf>
    <xf numFmtId="165" fontId="16" fillId="4" borderId="28" xfId="5" applyNumberFormat="1" applyFont="1" applyFill="1" applyBorder="1" applyAlignment="1">
      <alignment horizontal="center" vertical="center"/>
    </xf>
    <xf numFmtId="165" fontId="16" fillId="0" borderId="28" xfId="6" applyNumberFormat="1" applyFont="1" applyBorder="1" applyAlignment="1">
      <alignment horizontal="center" vertical="center" wrapText="1"/>
    </xf>
    <xf numFmtId="0" fontId="15" fillId="2" borderId="30" xfId="6" applyFont="1" applyFill="1" applyBorder="1">
      <alignment vertical="center"/>
    </xf>
    <xf numFmtId="3" fontId="16" fillId="2" borderId="30" xfId="6" applyNumberFormat="1" applyFont="1" applyFill="1" applyBorder="1" applyAlignment="1">
      <alignment horizontal="center" vertical="center"/>
    </xf>
    <xf numFmtId="165" fontId="16" fillId="2" borderId="30" xfId="6" applyNumberFormat="1" applyFont="1" applyFill="1" applyBorder="1" applyAlignment="1">
      <alignment horizontal="center" vertical="center"/>
    </xf>
    <xf numFmtId="165" fontId="16" fillId="2" borderId="21" xfId="6" applyNumberFormat="1" applyFont="1" applyFill="1" applyBorder="1" applyAlignment="1">
      <alignment horizontal="center" vertical="center"/>
    </xf>
    <xf numFmtId="3" fontId="16" fillId="4" borderId="31" xfId="3" applyNumberFormat="1" applyFont="1" applyFill="1" applyBorder="1" applyAlignment="1">
      <alignment horizontal="center" vertical="center"/>
    </xf>
    <xf numFmtId="0" fontId="18" fillId="4" borderId="31" xfId="3" applyFont="1" applyFill="1" applyBorder="1" applyAlignment="1">
      <alignment horizontal="center" vertical="center" wrapText="1"/>
    </xf>
    <xf numFmtId="165" fontId="16" fillId="4" borderId="31" xfId="5" applyNumberFormat="1" applyFont="1" applyFill="1" applyBorder="1" applyAlignment="1">
      <alignment horizontal="center" vertical="center"/>
    </xf>
    <xf numFmtId="2" fontId="15" fillId="8" borderId="30" xfId="6" applyNumberFormat="1" applyFont="1" applyFill="1" applyBorder="1" applyAlignment="1">
      <alignment horizontal="right" vertical="center" wrapText="1" indent="1"/>
    </xf>
    <xf numFmtId="3" fontId="15" fillId="8" borderId="30" xfId="3" applyNumberFormat="1" applyFont="1" applyFill="1" applyBorder="1" applyAlignment="1">
      <alignment horizontal="center" vertical="center"/>
    </xf>
    <xf numFmtId="0" fontId="19" fillId="8" borderId="30" xfId="3" applyFont="1" applyFill="1" applyBorder="1" applyAlignment="1">
      <alignment horizontal="center" vertical="center"/>
    </xf>
    <xf numFmtId="165" fontId="15" fillId="8" borderId="21" xfId="5" applyNumberFormat="1" applyFont="1" applyFill="1" applyBorder="1" applyAlignment="1">
      <alignment horizontal="center" vertical="center"/>
    </xf>
    <xf numFmtId="165" fontId="24" fillId="8" borderId="20" xfId="6" applyNumberFormat="1" applyFont="1" applyFill="1" applyBorder="1" applyAlignment="1">
      <alignment horizontal="center" vertical="center" wrapText="1"/>
    </xf>
    <xf numFmtId="164" fontId="18" fillId="3" borderId="28" xfId="3" applyNumberFormat="1" applyFont="1" applyFill="1" applyBorder="1" applyAlignment="1">
      <alignment horizontal="center" vertical="center" wrapText="1"/>
    </xf>
    <xf numFmtId="0" fontId="18" fillId="0" borderId="28" xfId="3" applyFont="1" applyBorder="1" applyAlignment="1">
      <alignment horizontal="left" vertical="center" wrapText="1" indent="1"/>
    </xf>
    <xf numFmtId="0" fontId="17" fillId="0" borderId="28" xfId="3" applyFont="1" applyBorder="1" applyAlignment="1">
      <alignment horizontal="left" vertical="center" wrapText="1" indent="1"/>
    </xf>
    <xf numFmtId="0" fontId="18" fillId="0" borderId="28" xfId="3" applyFont="1" applyBorder="1" applyAlignment="1">
      <alignment horizontal="center" vertical="center"/>
    </xf>
    <xf numFmtId="0" fontId="15" fillId="2" borderId="30" xfId="6" applyFont="1" applyFill="1" applyBorder="1" applyAlignment="1">
      <alignment horizontal="left" vertical="center"/>
    </xf>
    <xf numFmtId="3" fontId="15" fillId="2" borderId="30" xfId="3" applyNumberFormat="1" applyFont="1" applyFill="1" applyBorder="1" applyAlignment="1">
      <alignment horizontal="center" vertical="center"/>
    </xf>
    <xf numFmtId="0" fontId="15" fillId="2" borderId="30" xfId="6" applyFont="1" applyFill="1" applyBorder="1" applyAlignment="1">
      <alignment horizontal="center" vertical="center"/>
    </xf>
    <xf numFmtId="0" fontId="21" fillId="4" borderId="31" xfId="3" applyFont="1" applyFill="1" applyBorder="1" applyAlignment="1">
      <alignment horizontal="left" vertical="center" wrapText="1" indent="1"/>
    </xf>
    <xf numFmtId="0" fontId="17" fillId="4" borderId="31" xfId="3" applyFont="1" applyFill="1" applyBorder="1" applyAlignment="1">
      <alignment horizontal="left" vertical="center" wrapText="1" indent="1"/>
    </xf>
    <xf numFmtId="0" fontId="18" fillId="3" borderId="29" xfId="3" applyFont="1" applyFill="1" applyBorder="1" applyAlignment="1">
      <alignment horizontal="center" vertical="center"/>
    </xf>
    <xf numFmtId="0" fontId="16" fillId="0" borderId="28" xfId="3" applyFont="1" applyBorder="1" applyAlignment="1">
      <alignment horizontal="left" vertical="center" wrapText="1" indent="1"/>
    </xf>
    <xf numFmtId="0" fontId="16" fillId="3" borderId="28" xfId="3" applyFont="1" applyFill="1" applyBorder="1" applyAlignment="1">
      <alignment horizontal="left" vertical="center" wrapText="1" indent="1"/>
    </xf>
    <xf numFmtId="3" fontId="16" fillId="0" borderId="28" xfId="3" applyNumberFormat="1" applyFont="1" applyBorder="1" applyAlignment="1">
      <alignment horizontal="center" vertical="center"/>
    </xf>
    <xf numFmtId="0" fontId="18" fillId="0" borderId="28" xfId="3" applyFont="1" applyBorder="1" applyAlignment="1">
      <alignment horizontal="center" vertical="center" wrapText="1"/>
    </xf>
    <xf numFmtId="0" fontId="16" fillId="2" borderId="30" xfId="6" applyFont="1" applyFill="1" applyBorder="1" applyAlignment="1">
      <alignment horizontal="center" vertical="center"/>
    </xf>
    <xf numFmtId="0" fontId="16" fillId="2" borderId="21" xfId="6" applyFont="1" applyFill="1" applyBorder="1" applyAlignment="1">
      <alignment horizontal="center" vertical="center"/>
    </xf>
    <xf numFmtId="0" fontId="15" fillId="6" borderId="12" xfId="6" applyFont="1" applyFill="1" applyBorder="1" applyAlignment="1">
      <alignment horizontal="center" vertical="center"/>
    </xf>
    <xf numFmtId="3" fontId="15" fillId="0" borderId="26" xfId="3" applyNumberFormat="1" applyFont="1" applyBorder="1" applyAlignment="1">
      <alignment horizontal="center" vertical="center"/>
    </xf>
    <xf numFmtId="0" fontId="26" fillId="5" borderId="11" xfId="6" applyFont="1" applyFill="1" applyBorder="1" applyAlignment="1">
      <alignment horizontal="center" vertical="center"/>
    </xf>
    <xf numFmtId="0" fontId="27" fillId="5" borderId="0" xfId="6" applyFont="1" applyFill="1" applyAlignment="1">
      <alignment horizontal="right" vertical="center"/>
    </xf>
    <xf numFmtId="0" fontId="18" fillId="0" borderId="0" xfId="0" applyFont="1"/>
    <xf numFmtId="0" fontId="30" fillId="0" borderId="0" xfId="0" applyFont="1" applyAlignment="1">
      <alignment horizontal="center"/>
    </xf>
    <xf numFmtId="0" fontId="30" fillId="0" borderId="0" xfId="0" applyFont="1"/>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2" xfId="0" applyFont="1" applyBorder="1" applyAlignment="1">
      <alignment horizontal="center" vertical="center" wrapText="1"/>
    </xf>
    <xf numFmtId="0" fontId="30" fillId="0" borderId="11" xfId="0" applyFont="1" applyBorder="1" applyAlignment="1">
      <alignment horizontal="center"/>
    </xf>
    <xf numFmtId="0" fontId="30" fillId="0" borderId="12" xfId="0" applyFont="1" applyBorder="1"/>
    <xf numFmtId="0" fontId="39" fillId="0" borderId="1" xfId="0" applyFont="1" applyBorder="1" applyAlignment="1">
      <alignment horizontal="center" vertical="center" wrapText="1"/>
    </xf>
    <xf numFmtId="0" fontId="39" fillId="0" borderId="10" xfId="0" applyFont="1" applyBorder="1" applyAlignment="1">
      <alignment horizontal="center" vertical="center" wrapText="1"/>
    </xf>
    <xf numFmtId="0" fontId="40" fillId="4" borderId="10" xfId="0" applyFont="1" applyFill="1" applyBorder="1" applyAlignment="1">
      <alignment horizontal="center" vertical="center" wrapText="1"/>
    </xf>
    <xf numFmtId="0" fontId="30" fillId="0" borderId="0" xfId="0" applyFont="1" applyAlignment="1">
      <alignment wrapText="1"/>
    </xf>
    <xf numFmtId="0" fontId="30" fillId="0" borderId="0" xfId="0" applyFont="1" applyAlignment="1">
      <alignment horizontal="left" vertical="top" wrapText="1" indent="3"/>
    </xf>
    <xf numFmtId="0" fontId="30" fillId="0" borderId="12" xfId="0" applyFont="1" applyBorder="1" applyAlignment="1">
      <alignment horizontal="left" vertical="top" wrapText="1" indent="3"/>
    </xf>
    <xf numFmtId="0" fontId="30" fillId="0" borderId="11" xfId="0" applyFont="1" applyBorder="1" applyAlignment="1">
      <alignment horizontal="left" vertical="top" wrapText="1"/>
    </xf>
    <xf numFmtId="0" fontId="30" fillId="0" borderId="0" xfId="0" applyFont="1" applyAlignment="1">
      <alignment horizontal="left" vertical="top" wrapText="1"/>
    </xf>
    <xf numFmtId="0" fontId="30" fillId="0" borderId="12" xfId="0" applyFont="1" applyBorder="1" applyAlignment="1">
      <alignment horizontal="left" vertical="top" wrapText="1"/>
    </xf>
    <xf numFmtId="165" fontId="31" fillId="3" borderId="1" xfId="5" applyNumberFormat="1" applyFont="1" applyFill="1" applyBorder="1" applyAlignment="1">
      <alignment horizontal="center" vertical="center" wrapText="1"/>
    </xf>
    <xf numFmtId="0" fontId="38" fillId="0" borderId="11" xfId="0" applyFont="1" applyBorder="1" applyAlignment="1">
      <alignment horizontal="center" vertical="center" wrapText="1"/>
    </xf>
    <xf numFmtId="0" fontId="38" fillId="0" borderId="0" xfId="0" applyFont="1" applyAlignment="1">
      <alignment horizontal="center" vertical="center" wrapText="1"/>
    </xf>
    <xf numFmtId="165" fontId="31" fillId="3" borderId="0" xfId="5" applyNumberFormat="1" applyFont="1" applyFill="1" applyBorder="1" applyAlignment="1">
      <alignment horizontal="center" vertical="center" wrapText="1"/>
    </xf>
    <xf numFmtId="164" fontId="16" fillId="3" borderId="26" xfId="3" applyNumberFormat="1" applyFont="1" applyFill="1" applyBorder="1" applyAlignment="1">
      <alignment horizontal="center" vertical="center" wrapText="1"/>
    </xf>
    <xf numFmtId="0" fontId="7" fillId="0" borderId="0" xfId="9" applyFont="1">
      <alignment vertical="center"/>
    </xf>
    <xf numFmtId="165" fontId="16" fillId="0" borderId="28" xfId="9" applyNumberFormat="1" applyFont="1" applyBorder="1" applyAlignment="1">
      <alignment horizontal="center" vertical="center" wrapText="1"/>
    </xf>
    <xf numFmtId="3" fontId="15" fillId="3" borderId="28" xfId="3" applyNumberFormat="1" applyFont="1" applyFill="1" applyBorder="1" applyAlignment="1">
      <alignment horizontal="center" vertical="center"/>
    </xf>
    <xf numFmtId="0" fontId="7" fillId="0" borderId="0" xfId="10" applyFont="1">
      <alignment vertical="center"/>
    </xf>
    <xf numFmtId="0" fontId="15" fillId="2" borderId="22" xfId="10" applyFont="1" applyFill="1" applyBorder="1" applyAlignment="1">
      <alignment horizontal="center" vertical="center"/>
    </xf>
    <xf numFmtId="0" fontId="15" fillId="2" borderId="30" xfId="10" applyFont="1" applyFill="1" applyBorder="1" applyAlignment="1">
      <alignment horizontal="left" vertical="center"/>
    </xf>
    <xf numFmtId="0" fontId="15" fillId="2" borderId="30" xfId="10" applyFont="1" applyFill="1" applyBorder="1" applyAlignment="1">
      <alignment horizontal="center" vertical="center"/>
    </xf>
    <xf numFmtId="165" fontId="16" fillId="0" borderId="28" xfId="10" applyNumberFormat="1" applyFont="1" applyBorder="1" applyAlignment="1">
      <alignment horizontal="center" vertical="center" wrapText="1"/>
    </xf>
    <xf numFmtId="0" fontId="15" fillId="2" borderId="30" xfId="10" applyFont="1" applyFill="1" applyBorder="1">
      <alignment vertical="center"/>
    </xf>
    <xf numFmtId="0" fontId="16" fillId="0" borderId="28" xfId="10" applyFont="1" applyBorder="1" applyAlignment="1">
      <alignment horizontal="center" vertical="center" wrapText="1"/>
    </xf>
    <xf numFmtId="0" fontId="16" fillId="0" borderId="26" xfId="10" applyFont="1" applyBorder="1" applyAlignment="1">
      <alignment horizontal="center" vertical="center" wrapText="1"/>
    </xf>
    <xf numFmtId="0" fontId="16" fillId="4" borderId="31" xfId="10" applyFont="1" applyFill="1" applyBorder="1" applyAlignment="1">
      <alignment horizontal="center" vertical="center" wrapText="1"/>
    </xf>
    <xf numFmtId="2" fontId="16" fillId="4" borderId="31" xfId="10" applyNumberFormat="1" applyFont="1" applyFill="1" applyBorder="1" applyAlignment="1">
      <alignment horizontal="center" vertical="center" wrapText="1"/>
    </xf>
    <xf numFmtId="2" fontId="16" fillId="0" borderId="26" xfId="10" applyNumberFormat="1" applyFont="1" applyBorder="1" applyAlignment="1">
      <alignment horizontal="center" vertical="center" wrapText="1"/>
    </xf>
    <xf numFmtId="0" fontId="16" fillId="0" borderId="26" xfId="10" applyFont="1" applyBorder="1" applyAlignment="1">
      <alignment horizontal="left" vertical="center" wrapText="1" indent="1"/>
    </xf>
    <xf numFmtId="2" fontId="16" fillId="4" borderId="27" xfId="10" applyNumberFormat="1" applyFont="1" applyFill="1" applyBorder="1" applyAlignment="1">
      <alignment horizontal="center" vertical="center" wrapText="1"/>
    </xf>
    <xf numFmtId="0" fontId="16" fillId="3" borderId="28" xfId="10" applyFont="1" applyFill="1" applyBorder="1" applyAlignment="1">
      <alignment horizontal="center" vertical="center" wrapText="1"/>
    </xf>
    <xf numFmtId="0" fontId="16" fillId="3" borderId="28" xfId="10" applyFont="1" applyFill="1" applyBorder="1" applyAlignment="1">
      <alignment horizontal="left" vertical="center" wrapText="1" indent="1"/>
    </xf>
    <xf numFmtId="0" fontId="16" fillId="3" borderId="26" xfId="10" applyFont="1" applyFill="1" applyBorder="1" applyAlignment="1">
      <alignment horizontal="center" vertical="center" wrapText="1"/>
    </xf>
    <xf numFmtId="0" fontId="16" fillId="3" borderId="26" xfId="10" applyFont="1" applyFill="1" applyBorder="1" applyAlignment="1">
      <alignment horizontal="left" vertical="center" wrapText="1" indent="1"/>
    </xf>
    <xf numFmtId="0" fontId="15" fillId="3" borderId="26" xfId="10" applyFont="1" applyFill="1" applyBorder="1" applyAlignment="1">
      <alignment horizontal="left" vertical="center" wrapText="1" indent="1"/>
    </xf>
    <xf numFmtId="2" fontId="15" fillId="8" borderId="22" xfId="10" applyNumberFormat="1" applyFont="1" applyFill="1" applyBorder="1" applyAlignment="1">
      <alignment horizontal="center" vertical="center" wrapText="1"/>
    </xf>
    <xf numFmtId="2" fontId="15" fillId="8" borderId="30" xfId="10" applyNumberFormat="1" applyFont="1" applyFill="1" applyBorder="1" applyAlignment="1">
      <alignment horizontal="right" vertical="center" wrapText="1" indent="1"/>
    </xf>
    <xf numFmtId="166" fontId="28" fillId="5" borderId="0" xfId="6" applyNumberFormat="1" applyFont="1" applyFill="1" applyAlignment="1">
      <alignment horizontal="left" vertical="center"/>
    </xf>
    <xf numFmtId="167" fontId="28" fillId="5" borderId="0" xfId="6" applyNumberFormat="1" applyFont="1" applyFill="1" applyAlignment="1">
      <alignment horizontal="left" vertical="center"/>
    </xf>
    <xf numFmtId="168" fontId="28" fillId="5" borderId="0" xfId="6" applyNumberFormat="1" applyFont="1" applyFill="1" applyAlignment="1">
      <alignment horizontal="left" vertical="center"/>
    </xf>
    <xf numFmtId="2" fontId="16" fillId="3" borderId="31" xfId="10" applyNumberFormat="1" applyFont="1" applyFill="1" applyBorder="1" applyAlignment="1">
      <alignment horizontal="center" vertical="center" wrapText="1"/>
    </xf>
    <xf numFmtId="164" fontId="18" fillId="4" borderId="28" xfId="3" applyNumberFormat="1" applyFont="1" applyFill="1" applyBorder="1" applyAlignment="1">
      <alignment horizontal="center" vertical="center" wrapText="1"/>
    </xf>
    <xf numFmtId="3" fontId="18" fillId="0" borderId="28" xfId="3" applyNumberFormat="1" applyFont="1" applyBorder="1" applyAlignment="1">
      <alignment horizontal="center" vertical="center"/>
    </xf>
    <xf numFmtId="0" fontId="47" fillId="5" borderId="0" xfId="6" applyFont="1" applyFill="1" applyAlignment="1">
      <alignment horizontal="right" vertical="center"/>
    </xf>
    <xf numFmtId="0" fontId="26" fillId="5" borderId="0" xfId="6" applyFont="1" applyFill="1" applyAlignment="1">
      <alignment horizontal="center" vertical="center"/>
    </xf>
    <xf numFmtId="3" fontId="16" fillId="0" borderId="26" xfId="10" applyNumberFormat="1" applyFont="1" applyBorder="1" applyAlignment="1">
      <alignment horizontal="center" vertical="center"/>
    </xf>
    <xf numFmtId="0" fontId="13" fillId="0" borderId="0" xfId="10" applyFont="1">
      <alignment vertical="center"/>
    </xf>
    <xf numFmtId="0" fontId="18" fillId="4" borderId="31" xfId="3" applyFont="1" applyFill="1" applyBorder="1" applyAlignment="1">
      <alignment horizontal="left" vertical="center" wrapText="1" indent="1"/>
    </xf>
    <xf numFmtId="165" fontId="16" fillId="0" borderId="29" xfId="10" applyNumberFormat="1" applyFont="1" applyBorder="1" applyAlignment="1">
      <alignment horizontal="center" vertical="center" wrapText="1"/>
    </xf>
    <xf numFmtId="2" fontId="15" fillId="7" borderId="20" xfId="10" applyNumberFormat="1" applyFont="1" applyFill="1" applyBorder="1" applyAlignment="1">
      <alignment horizontal="center" vertical="center" wrapText="1"/>
    </xf>
    <xf numFmtId="2" fontId="15" fillId="7" borderId="20" xfId="10" applyNumberFormat="1" applyFont="1" applyFill="1" applyBorder="1" applyAlignment="1">
      <alignment horizontal="right" vertical="center" wrapText="1" indent="1"/>
    </xf>
    <xf numFmtId="2" fontId="15" fillId="7" borderId="20" xfId="6" applyNumberFormat="1" applyFont="1" applyFill="1" applyBorder="1" applyAlignment="1">
      <alignment horizontal="right" vertical="center" wrapText="1" indent="1"/>
    </xf>
    <xf numFmtId="3" fontId="15" fillId="7" borderId="20" xfId="3" applyNumberFormat="1" applyFont="1" applyFill="1" applyBorder="1" applyAlignment="1">
      <alignment horizontal="center" vertical="center"/>
    </xf>
    <xf numFmtId="0" fontId="19" fillId="7" borderId="20" xfId="3" applyFont="1" applyFill="1" applyBorder="1" applyAlignment="1">
      <alignment horizontal="center" vertical="center"/>
    </xf>
    <xf numFmtId="165" fontId="15" fillId="7" borderId="20" xfId="5" applyNumberFormat="1" applyFont="1" applyFill="1" applyBorder="1" applyAlignment="1">
      <alignment horizontal="center" vertical="center"/>
    </xf>
    <xf numFmtId="165" fontId="15" fillId="7" borderId="20" xfId="6" applyNumberFormat="1" applyFont="1" applyFill="1" applyBorder="1" applyAlignment="1">
      <alignment horizontal="center" vertical="center" wrapText="1"/>
    </xf>
    <xf numFmtId="0" fontId="16" fillId="3" borderId="31" xfId="10" applyFont="1" applyFill="1" applyBorder="1" applyAlignment="1">
      <alignment horizontal="center" vertical="center" wrapText="1"/>
    </xf>
    <xf numFmtId="0" fontId="16" fillId="0" borderId="31" xfId="10" applyFont="1" applyBorder="1" applyAlignment="1">
      <alignment horizontal="left" vertical="center" wrapText="1" indent="1"/>
    </xf>
    <xf numFmtId="0" fontId="16" fillId="0" borderId="31" xfId="6" applyFont="1" applyBorder="1" applyAlignment="1">
      <alignment horizontal="left" vertical="center" wrapText="1" indent="1"/>
    </xf>
    <xf numFmtId="3" fontId="16" fillId="0" borderId="31" xfId="6" applyNumberFormat="1" applyFont="1" applyBorder="1" applyAlignment="1">
      <alignment horizontal="center" vertical="center"/>
    </xf>
    <xf numFmtId="165" fontId="16" fillId="0" borderId="29" xfId="6" applyNumberFormat="1" applyFont="1" applyBorder="1" applyAlignment="1">
      <alignment horizontal="center" vertical="center" wrapText="1"/>
    </xf>
    <xf numFmtId="2" fontId="15" fillId="7" borderId="22" xfId="10" applyNumberFormat="1" applyFont="1" applyFill="1" applyBorder="1" applyAlignment="1">
      <alignment horizontal="right" vertical="center" wrapText="1" indent="1"/>
    </xf>
    <xf numFmtId="2" fontId="15" fillId="7" borderId="30" xfId="10" applyNumberFormat="1" applyFont="1" applyFill="1" applyBorder="1" applyAlignment="1">
      <alignment horizontal="right" vertical="center" wrapText="1" indent="1"/>
    </xf>
    <xf numFmtId="2" fontId="15" fillId="7" borderId="30" xfId="6" applyNumberFormat="1" applyFont="1" applyFill="1" applyBorder="1" applyAlignment="1">
      <alignment horizontal="right" vertical="center" wrapText="1" indent="1"/>
    </xf>
    <xf numFmtId="2" fontId="15" fillId="7" borderId="21" xfId="6" applyNumberFormat="1" applyFont="1" applyFill="1" applyBorder="1" applyAlignment="1">
      <alignment horizontal="right" vertical="center" wrapText="1" indent="1"/>
    </xf>
    <xf numFmtId="0" fontId="19" fillId="9" borderId="34" xfId="0" applyFont="1" applyFill="1" applyBorder="1" applyAlignment="1">
      <alignment horizontal="center" vertical="center"/>
    </xf>
    <xf numFmtId="0" fontId="19" fillId="9" borderId="35" xfId="0" applyFont="1" applyFill="1" applyBorder="1" applyAlignment="1">
      <alignment horizontal="center" vertical="center"/>
    </xf>
    <xf numFmtId="0" fontId="19" fillId="9" borderId="35" xfId="0" applyFont="1" applyFill="1" applyBorder="1" applyAlignment="1">
      <alignment horizontal="center" vertical="center" wrapText="1"/>
    </xf>
    <xf numFmtId="0" fontId="19" fillId="9" borderId="36" xfId="0" applyFont="1" applyFill="1" applyBorder="1" applyAlignment="1">
      <alignment horizontal="center" vertical="center" wrapText="1"/>
    </xf>
    <xf numFmtId="0" fontId="36" fillId="9" borderId="37" xfId="0" applyFont="1" applyFill="1" applyBorder="1" applyAlignment="1">
      <alignment horizontal="center" vertical="center"/>
    </xf>
    <xf numFmtId="0" fontId="36" fillId="9" borderId="38" xfId="0" applyFont="1" applyFill="1" applyBorder="1" applyAlignment="1">
      <alignment horizontal="left" vertical="center"/>
    </xf>
    <xf numFmtId="165" fontId="38" fillId="9" borderId="38" xfId="0" applyNumberFormat="1" applyFont="1" applyFill="1" applyBorder="1" applyAlignment="1">
      <alignment horizontal="center" vertical="center" wrapText="1"/>
    </xf>
    <xf numFmtId="165" fontId="38" fillId="9" borderId="39" xfId="0" applyNumberFormat="1" applyFont="1" applyFill="1" applyBorder="1" applyAlignment="1">
      <alignment horizontal="center" vertical="center"/>
    </xf>
    <xf numFmtId="0" fontId="36" fillId="0" borderId="40" xfId="0" applyFont="1" applyBorder="1" applyAlignment="1">
      <alignment horizontal="center" vertical="center"/>
    </xf>
    <xf numFmtId="0" fontId="37" fillId="0" borderId="41" xfId="0" applyFont="1" applyBorder="1" applyAlignment="1">
      <alignment horizontal="left" vertical="center" wrapText="1" readingOrder="1"/>
    </xf>
    <xf numFmtId="165" fontId="36" fillId="3" borderId="41" xfId="5" applyNumberFormat="1" applyFont="1" applyFill="1" applyBorder="1" applyAlignment="1">
      <alignment horizontal="center" vertical="center" wrapText="1"/>
    </xf>
    <xf numFmtId="165" fontId="36" fillId="3" borderId="42" xfId="5" applyNumberFormat="1" applyFont="1" applyFill="1" applyBorder="1" applyAlignment="1">
      <alignment horizontal="center" vertical="center" wrapText="1"/>
    </xf>
    <xf numFmtId="0" fontId="17" fillId="3" borderId="28" xfId="3" applyFont="1" applyFill="1" applyBorder="1" applyAlignment="1">
      <alignment horizontal="left" vertical="center" wrapText="1" indent="1"/>
    </xf>
    <xf numFmtId="3" fontId="27" fillId="5" borderId="0" xfId="6" applyNumberFormat="1" applyFont="1" applyFill="1" applyAlignment="1">
      <alignment horizontal="right" vertical="center"/>
    </xf>
    <xf numFmtId="3" fontId="4" fillId="0" borderId="0" xfId="0" applyNumberFormat="1" applyFont="1" applyAlignment="1">
      <alignment horizontal="center" vertical="top" wrapText="1"/>
    </xf>
    <xf numFmtId="3" fontId="15" fillId="6" borderId="0" xfId="6" applyNumberFormat="1" applyFont="1" applyFill="1">
      <alignment vertical="center"/>
    </xf>
    <xf numFmtId="3" fontId="15" fillId="2" borderId="30" xfId="6" applyNumberFormat="1" applyFont="1" applyFill="1" applyBorder="1" applyAlignment="1">
      <alignment horizontal="center" vertical="center"/>
    </xf>
    <xf numFmtId="3" fontId="18" fillId="3" borderId="29" xfId="3" applyNumberFormat="1" applyFont="1" applyFill="1" applyBorder="1" applyAlignment="1">
      <alignment horizontal="center" vertical="center"/>
    </xf>
    <xf numFmtId="3" fontId="15" fillId="7" borderId="30" xfId="6" applyNumberFormat="1" applyFont="1" applyFill="1" applyBorder="1" applyAlignment="1">
      <alignment horizontal="right" vertical="center" wrapText="1" indent="1"/>
    </xf>
    <xf numFmtId="4" fontId="18" fillId="0" borderId="28" xfId="3" applyNumberFormat="1" applyFont="1" applyBorder="1" applyAlignment="1">
      <alignment horizontal="center" vertical="center"/>
    </xf>
    <xf numFmtId="0" fontId="33" fillId="0" borderId="8" xfId="0" applyFont="1" applyBorder="1" applyAlignment="1">
      <alignment horizontal="center" vertical="center" wrapText="1"/>
    </xf>
    <xf numFmtId="0" fontId="33" fillId="0" borderId="3" xfId="0" applyFont="1" applyBorder="1" applyAlignment="1">
      <alignment horizontal="center" vertical="center" wrapText="1"/>
    </xf>
    <xf numFmtId="0" fontId="36" fillId="4" borderId="17" xfId="0" applyFont="1" applyFill="1" applyBorder="1" applyAlignment="1">
      <alignment horizontal="center" vertical="center"/>
    </xf>
    <xf numFmtId="0" fontId="36" fillId="4" borderId="18" xfId="0" applyFont="1" applyFill="1" applyBorder="1" applyAlignment="1">
      <alignment horizontal="center" vertical="center"/>
    </xf>
    <xf numFmtId="0" fontId="38" fillId="4" borderId="2" xfId="0" applyFont="1" applyFill="1" applyBorder="1" applyAlignment="1">
      <alignment horizontal="center" vertical="center"/>
    </xf>
    <xf numFmtId="0" fontId="38" fillId="4" borderId="9" xfId="0" applyFont="1" applyFill="1" applyBorder="1" applyAlignment="1">
      <alignment horizontal="center" vertical="center"/>
    </xf>
    <xf numFmtId="0" fontId="39" fillId="0" borderId="8"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41" fillId="0" borderId="11" xfId="0" applyFont="1" applyBorder="1" applyAlignment="1">
      <alignment horizontal="left" vertical="top" wrapText="1"/>
    </xf>
    <xf numFmtId="0" fontId="41" fillId="0" borderId="0" xfId="0" applyFont="1" applyAlignment="1">
      <alignment horizontal="left" vertical="top" wrapText="1"/>
    </xf>
    <xf numFmtId="0" fontId="41" fillId="0" borderId="12" xfId="0" applyFont="1" applyBorder="1" applyAlignment="1">
      <alignment horizontal="left" vertical="top" wrapText="1"/>
    </xf>
    <xf numFmtId="0" fontId="38" fillId="0" borderId="13"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3" xfId="0" applyFont="1" applyBorder="1" applyAlignment="1">
      <alignment horizontal="center" vertical="center"/>
    </xf>
    <xf numFmtId="0" fontId="39" fillId="0" borderId="1" xfId="0" applyFont="1" applyBorder="1" applyAlignment="1">
      <alignment horizontal="center" vertical="center"/>
    </xf>
    <xf numFmtId="0" fontId="42" fillId="5" borderId="32" xfId="0" applyFont="1" applyFill="1" applyBorder="1" applyAlignment="1">
      <alignment horizontal="center"/>
    </xf>
    <xf numFmtId="0" fontId="42" fillId="5" borderId="19" xfId="0" applyFont="1" applyFill="1" applyBorder="1" applyAlignment="1">
      <alignment horizontal="center"/>
    </xf>
    <xf numFmtId="0" fontId="42" fillId="5" borderId="33" xfId="0" applyFont="1" applyFill="1" applyBorder="1" applyAlignment="1">
      <alignment horizontal="center"/>
    </xf>
    <xf numFmtId="0" fontId="33" fillId="4" borderId="2"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9" xfId="0" applyFont="1" applyFill="1" applyBorder="1" applyAlignment="1" applyProtection="1">
      <alignment horizontal="center" vertical="center"/>
      <protection locked="0"/>
    </xf>
    <xf numFmtId="0" fontId="43" fillId="0" borderId="11" xfId="0" applyFont="1" applyBorder="1" applyAlignment="1">
      <alignment horizontal="left" vertical="top" wrapText="1" indent="1"/>
    </xf>
    <xf numFmtId="0" fontId="43" fillId="0" borderId="0" xfId="0" applyFont="1" applyAlignment="1">
      <alignment horizontal="left" vertical="top" wrapText="1" indent="1"/>
    </xf>
    <xf numFmtId="0" fontId="43" fillId="0" borderId="12" xfId="0" applyFont="1" applyBorder="1" applyAlignment="1">
      <alignment horizontal="left" vertical="top" wrapText="1" indent="1"/>
    </xf>
    <xf numFmtId="0" fontId="45" fillId="10" borderId="5" xfId="0" applyFont="1" applyFill="1" applyBorder="1" applyAlignment="1">
      <alignment horizontal="center" vertical="center"/>
    </xf>
    <xf numFmtId="0" fontId="45" fillId="10" borderId="6" xfId="0" applyFont="1" applyFill="1" applyBorder="1" applyAlignment="1">
      <alignment horizontal="center" vertical="center"/>
    </xf>
    <xf numFmtId="0" fontId="45" fillId="10" borderId="7" xfId="0" applyFont="1" applyFill="1" applyBorder="1" applyAlignment="1">
      <alignment horizontal="center" vertical="center"/>
    </xf>
    <xf numFmtId="0" fontId="32" fillId="0" borderId="8" xfId="0" applyFont="1" applyBorder="1" applyAlignment="1">
      <alignment horizontal="center" vertical="center"/>
    </xf>
    <xf numFmtId="0" fontId="32" fillId="0" borderId="4" xfId="0" applyFont="1" applyBorder="1" applyAlignment="1">
      <alignment horizontal="center" vertical="center"/>
    </xf>
    <xf numFmtId="0" fontId="32" fillId="0" borderId="9" xfId="0" applyFont="1" applyBorder="1" applyAlignment="1">
      <alignment horizontal="center" vertical="center"/>
    </xf>
    <xf numFmtId="49" fontId="34" fillId="0" borderId="1" xfId="0" applyNumberFormat="1" applyFont="1" applyBorder="1" applyAlignment="1">
      <alignment horizontal="center" vertical="center" wrapText="1"/>
    </xf>
    <xf numFmtId="49" fontId="34" fillId="0" borderId="10" xfId="0" applyNumberFormat="1" applyFont="1" applyBorder="1" applyAlignment="1">
      <alignment horizontal="center" vertical="center" wrapText="1"/>
    </xf>
    <xf numFmtId="0" fontId="46" fillId="5" borderId="23" xfId="6" applyFont="1" applyFill="1" applyBorder="1" applyAlignment="1">
      <alignment horizontal="center" vertical="center" wrapText="1"/>
    </xf>
    <xf numFmtId="0" fontId="46" fillId="5" borderId="24" xfId="6" applyFont="1" applyFill="1" applyBorder="1" applyAlignment="1">
      <alignment horizontal="center" vertical="center" wrapText="1"/>
    </xf>
    <xf numFmtId="0" fontId="46" fillId="5" borderId="25" xfId="6" applyFont="1" applyFill="1" applyBorder="1" applyAlignment="1">
      <alignment horizontal="center" vertical="center" wrapText="1"/>
    </xf>
    <xf numFmtId="0" fontId="29" fillId="5" borderId="23" xfId="6" applyFont="1" applyFill="1" applyBorder="1" applyAlignment="1">
      <alignment horizontal="center" vertical="center" wrapText="1"/>
    </xf>
    <xf numFmtId="0" fontId="25" fillId="5" borderId="24" xfId="6" applyFont="1" applyFill="1" applyBorder="1" applyAlignment="1">
      <alignment horizontal="center" vertical="center" wrapText="1"/>
    </xf>
    <xf numFmtId="0" fontId="25" fillId="5" borderId="25" xfId="6" applyFont="1" applyFill="1" applyBorder="1" applyAlignment="1">
      <alignment horizontal="center" vertical="center" wrapText="1"/>
    </xf>
    <xf numFmtId="0" fontId="15" fillId="6" borderId="11" xfId="6" applyFont="1" applyFill="1" applyBorder="1" applyAlignment="1">
      <alignment horizontal="left" vertical="center"/>
    </xf>
    <xf numFmtId="0" fontId="15" fillId="6" borderId="0" xfId="6" applyFont="1" applyFill="1" applyAlignment="1">
      <alignment horizontal="left" vertical="center"/>
    </xf>
    <xf numFmtId="0" fontId="15" fillId="6" borderId="23" xfId="10" applyFont="1" applyFill="1" applyBorder="1" applyAlignment="1">
      <alignment horizontal="left" vertical="center"/>
    </xf>
    <xf numFmtId="0" fontId="15" fillId="6" borderId="24" xfId="10" applyFont="1" applyFill="1" applyBorder="1" applyAlignment="1">
      <alignment horizontal="left" vertical="center"/>
    </xf>
  </cellXfs>
  <cellStyles count="11">
    <cellStyle name="Comma" xfId="5" builtinId="3"/>
    <cellStyle name="Comma 2" xfId="2" xr:uid="{00000000-0005-0000-0000-000000000000}"/>
    <cellStyle name="Normal" xfId="0" builtinId="0"/>
    <cellStyle name="Normal 2" xfId="3" xr:uid="{00000000-0005-0000-0000-000002000000}"/>
    <cellStyle name="標準 5" xfId="1" xr:uid="{00000000-0005-0000-0000-000003000000}"/>
    <cellStyle name="標準 5 2" xfId="4" xr:uid="{3BD67642-79F4-45C6-9C4D-3BBE839831C5}"/>
    <cellStyle name="標準 5 2 2" xfId="8" xr:uid="{AD0BF6A3-DE93-4D94-B6FC-1E38DB2B1069}"/>
    <cellStyle name="標準 5 3" xfId="6" xr:uid="{B618FA7A-D122-4062-940E-F312A4A8750F}"/>
    <cellStyle name="標準 5 3 2" xfId="7" xr:uid="{88B750D4-F619-4C9A-94AC-F1A1520D73BD}"/>
    <cellStyle name="標準 5 3 4" xfId="9" xr:uid="{8D09B43F-A92A-4FD1-9913-DAE4A8D2F7A3}"/>
    <cellStyle name="標準 5 3 5" xfId="10" xr:uid="{1B1A6C76-4A76-4012-88C2-846A292C17B4}"/>
  </cellStyles>
  <dxfs count="26">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b val="0"/>
        <i/>
        <strike val="0"/>
        <color rgb="FFFF0000"/>
      </font>
      <fill>
        <patternFill>
          <bgColor theme="9" tint="0.79998168889431442"/>
        </patternFill>
      </fill>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strike/>
        <color theme="5" tint="-0.499984740745262"/>
      </font>
    </dxf>
    <dxf>
      <font>
        <b val="0"/>
        <i/>
        <strike/>
        <color theme="5" tint="-0.499984740745262"/>
      </font>
    </dxf>
    <dxf>
      <font>
        <b val="0"/>
        <i/>
        <u/>
        <color theme="9" tint="-0.499984740745262"/>
      </font>
      <fill>
        <patternFill>
          <bgColor theme="9" tint="0.79998168889431442"/>
        </patternFill>
      </fill>
    </dxf>
    <dxf>
      <font>
        <b val="0"/>
        <i/>
        <u/>
        <color theme="9" tint="-0.499984740745262"/>
      </font>
      <fill>
        <patternFill>
          <bgColor theme="9" tint="0.79998168889431442"/>
        </patternFill>
      </fill>
    </dxf>
    <dxf>
      <font>
        <b val="0"/>
        <i/>
        <u/>
        <color theme="9" tint="-0.499984740745262"/>
      </font>
      <fill>
        <patternFill>
          <bgColor theme="9" tint="0.79998168889431442"/>
        </patternFill>
      </fill>
    </dxf>
    <dxf>
      <fill>
        <patternFill>
          <bgColor theme="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83B7-CF6A-4C70-95F2-8FB1615EFD3D}">
  <sheetPr>
    <pageSetUpPr fitToPage="1"/>
  </sheetPr>
  <dimension ref="B1:G24"/>
  <sheetViews>
    <sheetView showGridLines="0" topLeftCell="B9" zoomScale="70" zoomScaleNormal="100" zoomScalePageLayoutView="55" workbookViewId="0">
      <selection activeCell="B15" sqref="B15:D15"/>
    </sheetView>
  </sheetViews>
  <sheetFormatPr defaultColWidth="8.69921875" defaultRowHeight="25.8" x14ac:dyDescent="0.9"/>
  <cols>
    <col min="1" max="1" width="3.09765625" style="90" customWidth="1"/>
    <col min="2" max="2" width="7.19921875" style="89" customWidth="1"/>
    <col min="3" max="3" width="45.09765625" style="90" customWidth="1"/>
    <col min="4" max="4" width="28" style="90" customWidth="1"/>
    <col min="5" max="5" width="35.296875" style="90" customWidth="1"/>
    <col min="6" max="6" width="44.796875" style="90" customWidth="1"/>
    <col min="7" max="16384" width="8.69921875" style="90"/>
  </cols>
  <sheetData>
    <row r="1" spans="2:6" ht="3" customHeight="1" thickBot="1" x14ac:dyDescent="0.95"/>
    <row r="2" spans="2:6" ht="48" customHeight="1" thickBot="1" x14ac:dyDescent="0.95">
      <c r="B2" s="209" t="s">
        <v>26</v>
      </c>
      <c r="C2" s="210"/>
      <c r="D2" s="210"/>
      <c r="E2" s="210"/>
      <c r="F2" s="211"/>
    </row>
    <row r="3" spans="2:6" ht="33.6" customHeight="1" x14ac:dyDescent="0.9">
      <c r="B3" s="209" t="s">
        <v>214</v>
      </c>
      <c r="C3" s="210"/>
      <c r="D3" s="210"/>
      <c r="E3" s="210"/>
      <c r="F3" s="211"/>
    </row>
    <row r="4" spans="2:6" ht="33.6" customHeight="1" x14ac:dyDescent="0.9">
      <c r="B4" s="212" t="s">
        <v>215</v>
      </c>
      <c r="C4" s="213"/>
      <c r="D4" s="213"/>
      <c r="E4" s="213"/>
      <c r="F4" s="214"/>
    </row>
    <row r="5" spans="2:6" ht="82.8" customHeight="1" x14ac:dyDescent="0.9">
      <c r="B5" s="181" t="s">
        <v>18</v>
      </c>
      <c r="C5" s="182"/>
      <c r="D5" s="215" t="s">
        <v>41</v>
      </c>
      <c r="E5" s="215"/>
      <c r="F5" s="216"/>
    </row>
    <row r="6" spans="2:6" ht="35.4" customHeight="1" x14ac:dyDescent="0.9">
      <c r="B6" s="181" t="s">
        <v>10</v>
      </c>
      <c r="C6" s="182"/>
      <c r="D6" s="203"/>
      <c r="E6" s="204"/>
      <c r="F6" s="205"/>
    </row>
    <row r="7" spans="2:6" ht="34.799999999999997" customHeight="1" x14ac:dyDescent="0.9">
      <c r="B7" s="181" t="s">
        <v>11</v>
      </c>
      <c r="C7" s="182"/>
      <c r="D7" s="203"/>
      <c r="E7" s="204"/>
      <c r="F7" s="205"/>
    </row>
    <row r="8" spans="2:6" ht="15" customHeight="1" x14ac:dyDescent="0.9">
      <c r="B8" s="91"/>
      <c r="C8" s="92"/>
      <c r="D8" s="92"/>
      <c r="E8" s="92"/>
      <c r="F8" s="93"/>
    </row>
    <row r="9" spans="2:6" ht="32.4" thickBot="1" x14ac:dyDescent="1.1499999999999999">
      <c r="B9" s="200" t="s">
        <v>213</v>
      </c>
      <c r="C9" s="201"/>
      <c r="D9" s="201"/>
      <c r="E9" s="201"/>
      <c r="F9" s="202"/>
    </row>
    <row r="10" spans="2:6" ht="72.599999999999994" thickBot="1" x14ac:dyDescent="0.95">
      <c r="B10" s="161" t="s">
        <v>7</v>
      </c>
      <c r="C10" s="162" t="s">
        <v>90</v>
      </c>
      <c r="D10" s="163" t="s">
        <v>17</v>
      </c>
      <c r="E10" s="163" t="s">
        <v>16</v>
      </c>
      <c r="F10" s="164" t="s">
        <v>25</v>
      </c>
    </row>
    <row r="11" spans="2:6" ht="70.2" customHeight="1" x14ac:dyDescent="0.9">
      <c r="B11" s="169">
        <v>1</v>
      </c>
      <c r="C11" s="170" t="s">
        <v>217</v>
      </c>
      <c r="D11" s="171">
        <f>'Bareily-Sitapur'!H147</f>
        <v>0</v>
      </c>
      <c r="E11" s="171">
        <f>'Bareily-Sitapur'!H156</f>
        <v>0</v>
      </c>
      <c r="F11" s="172">
        <f>IF(E11&lt;(D11*0.4),"Error, OPEX is less than 40% of CAPEX",(SUM(D11:E11)))</f>
        <v>0</v>
      </c>
    </row>
    <row r="12" spans="2:6" ht="34.799999999999997" customHeight="1" thickBot="1" x14ac:dyDescent="0.95">
      <c r="B12" s="165"/>
      <c r="C12" s="166" t="s">
        <v>8</v>
      </c>
      <c r="D12" s="167">
        <f>SUM(D11:D11)</f>
        <v>0</v>
      </c>
      <c r="E12" s="167">
        <f>SUM(E11:E11)</f>
        <v>0</v>
      </c>
      <c r="F12" s="168">
        <f t="shared" ref="F12" si="0">SUM(D12:E12)</f>
        <v>0</v>
      </c>
    </row>
    <row r="13" spans="2:6" x14ac:dyDescent="0.9">
      <c r="B13" s="94"/>
      <c r="F13" s="95"/>
    </row>
    <row r="14" spans="2:6" ht="54" customHeight="1" x14ac:dyDescent="0.9">
      <c r="B14" s="198" t="s">
        <v>21</v>
      </c>
      <c r="C14" s="199"/>
      <c r="D14" s="199"/>
      <c r="E14" s="96" t="s">
        <v>20</v>
      </c>
      <c r="F14" s="97" t="s">
        <v>40</v>
      </c>
    </row>
    <row r="15" spans="2:6" ht="97.2" customHeight="1" x14ac:dyDescent="0.9">
      <c r="B15" s="196" t="str">
        <f>CONCATENATE("Quoted Price for ",B3)</f>
        <v>Quoted Price for Package-02</v>
      </c>
      <c r="C15" s="197"/>
      <c r="D15" s="197"/>
      <c r="E15" s="105">
        <f>IF(E12&lt;(D12*0.4),"Error, OPEX is less than 40% of CAPEX",F12)</f>
        <v>0</v>
      </c>
      <c r="F15" s="98"/>
    </row>
    <row r="16" spans="2:6" ht="12.6" customHeight="1" x14ac:dyDescent="0.9">
      <c r="B16" s="106"/>
      <c r="C16" s="107"/>
      <c r="D16" s="107"/>
      <c r="E16" s="108"/>
      <c r="F16" s="108"/>
    </row>
    <row r="17" spans="2:7" x14ac:dyDescent="0.9">
      <c r="B17" s="94" t="s">
        <v>87</v>
      </c>
      <c r="F17" s="95"/>
      <c r="G17" s="99"/>
    </row>
    <row r="18" spans="2:7" ht="176.4" customHeight="1" x14ac:dyDescent="0.9">
      <c r="B18" s="206" t="s">
        <v>89</v>
      </c>
      <c r="C18" s="207"/>
      <c r="D18" s="207"/>
      <c r="E18" s="207"/>
      <c r="F18" s="208"/>
    </row>
    <row r="19" spans="2:7" ht="35.4" customHeight="1" x14ac:dyDescent="0.9">
      <c r="B19" s="94"/>
      <c r="C19" s="100"/>
      <c r="D19" s="100"/>
      <c r="E19" s="100"/>
      <c r="F19" s="101"/>
    </row>
    <row r="20" spans="2:7" ht="79.8" customHeight="1" x14ac:dyDescent="0.9">
      <c r="B20" s="193" t="s">
        <v>216</v>
      </c>
      <c r="C20" s="194"/>
      <c r="D20" s="194"/>
      <c r="E20" s="194"/>
      <c r="F20" s="195"/>
    </row>
    <row r="21" spans="2:7" ht="92.4" customHeight="1" x14ac:dyDescent="0.9">
      <c r="B21" s="102"/>
      <c r="C21" s="103"/>
      <c r="D21" s="103"/>
      <c r="E21" s="103"/>
      <c r="F21" s="104"/>
    </row>
    <row r="22" spans="2:7" ht="28.8" customHeight="1" x14ac:dyDescent="0.9">
      <c r="B22" s="102"/>
      <c r="C22" s="103"/>
      <c r="D22" s="103"/>
      <c r="E22" s="103"/>
      <c r="F22" s="104"/>
    </row>
    <row r="23" spans="2:7" ht="61.2" customHeight="1" x14ac:dyDescent="0.9">
      <c r="B23" s="187" t="s">
        <v>86</v>
      </c>
      <c r="C23" s="188"/>
      <c r="D23" s="189"/>
      <c r="E23" s="185"/>
      <c r="F23" s="186"/>
    </row>
    <row r="24" spans="2:7" ht="49.2" customHeight="1" thickBot="1" x14ac:dyDescent="0.95">
      <c r="B24" s="190" t="s">
        <v>19</v>
      </c>
      <c r="C24" s="191"/>
      <c r="D24" s="192"/>
      <c r="E24" s="183"/>
      <c r="F24" s="184"/>
    </row>
  </sheetData>
  <sheetProtection formatCells="0" formatColumns="0" formatRows="0" insertColumns="0" insertRows="0" insertHyperlinks="0" deleteColumns="0" deleteRows="0" sort="0" autoFilter="0" pivotTables="0"/>
  <protectedRanges>
    <protectedRange sqref="F15" name="Price"/>
    <protectedRange sqref="D6:D7" name="bidder"/>
    <protectedRange sqref="E23:F24" name="sign name"/>
  </protectedRanges>
  <mergeCells count="18">
    <mergeCell ref="B2:F2"/>
    <mergeCell ref="B4:F4"/>
    <mergeCell ref="B5:C5"/>
    <mergeCell ref="B6:C6"/>
    <mergeCell ref="D6:F6"/>
    <mergeCell ref="D5:F5"/>
    <mergeCell ref="B3:F3"/>
    <mergeCell ref="B7:C7"/>
    <mergeCell ref="E24:F24"/>
    <mergeCell ref="E23:F23"/>
    <mergeCell ref="B23:D23"/>
    <mergeCell ref="B24:D24"/>
    <mergeCell ref="B20:F20"/>
    <mergeCell ref="B15:D15"/>
    <mergeCell ref="B14:D14"/>
    <mergeCell ref="B9:F9"/>
    <mergeCell ref="D7:F7"/>
    <mergeCell ref="B18:F18"/>
  </mergeCells>
  <conditionalFormatting sqref="D12:E12">
    <cfRule type="containsText" dxfId="25" priority="6" operator="containsText" text="Error">
      <formula>NOT(ISERROR(SEARCH("Error",D12)))</formula>
    </cfRule>
  </conditionalFormatting>
  <conditionalFormatting sqref="D11:F11">
    <cfRule type="containsText" dxfId="24" priority="2" operator="containsText" text="Error">
      <formula>NOT(ISERROR(SEARCH("Error",D11)))</formula>
    </cfRule>
  </conditionalFormatting>
  <conditionalFormatting sqref="E15:E16">
    <cfRule type="containsText" dxfId="23" priority="5" operator="containsText" text="Error">
      <formula>NOT(ISERROR(SEARCH("Error",E15)))</formula>
    </cfRule>
  </conditionalFormatting>
  <conditionalFormatting sqref="F16">
    <cfRule type="containsText" dxfId="22" priority="1" operator="containsText" text="Error">
      <formula>NOT(ISERROR(SEARCH("Error",F16)))</formula>
    </cfRule>
  </conditionalFormatting>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2792-8595-46BC-8132-47F6300F1F42}">
  <sheetPr>
    <pageSetUpPr fitToPage="1"/>
  </sheetPr>
  <dimension ref="A1:H158"/>
  <sheetViews>
    <sheetView tabSelected="1" showWhiteSpace="0" topLeftCell="A36" zoomScale="80" zoomScaleNormal="80" zoomScaleSheetLayoutView="55" zoomScalePageLayoutView="78" workbookViewId="0">
      <selection activeCell="D9" sqref="D9"/>
    </sheetView>
  </sheetViews>
  <sheetFormatPr defaultColWidth="10" defaultRowHeight="14.4" x14ac:dyDescent="0.3"/>
  <cols>
    <col min="1" max="1" width="1" style="3" customWidth="1"/>
    <col min="2" max="2" width="8.09765625" style="5" customWidth="1"/>
    <col min="3" max="3" width="80.296875" style="6" customWidth="1"/>
    <col min="4" max="4" width="29.5" style="6" customWidth="1"/>
    <col min="5" max="5" width="15.69921875" style="4" customWidth="1"/>
    <col min="6" max="6" width="17.3984375" style="4" customWidth="1"/>
    <col min="7" max="7" width="14.09765625" style="11" customWidth="1"/>
    <col min="8" max="8" width="23.5" style="11" customWidth="1"/>
    <col min="9" max="16384" width="10" style="3"/>
  </cols>
  <sheetData>
    <row r="1" spans="2:8" ht="15" thickBot="1" x14ac:dyDescent="0.35"/>
    <row r="2" spans="2:8" s="88" customFormat="1" ht="30.6" customHeight="1" thickBot="1" x14ac:dyDescent="0.9">
      <c r="B2" s="217" t="str">
        <f>CONCATENATE("ATMS Implementation at ",'Form F-1'!B3)</f>
        <v>ATMS Implementation at Package-02</v>
      </c>
      <c r="C2" s="218"/>
      <c r="D2" s="218"/>
      <c r="E2" s="218"/>
      <c r="F2" s="218"/>
      <c r="G2" s="218"/>
      <c r="H2" s="219"/>
    </row>
    <row r="3" spans="2:8" s="88" customFormat="1" ht="45.6" customHeight="1" x14ac:dyDescent="0.85">
      <c r="B3" s="220" t="str">
        <f>'Form F-1'!C11</f>
        <v>Bareily-Sitapur</v>
      </c>
      <c r="C3" s="221"/>
      <c r="D3" s="221"/>
      <c r="E3" s="221"/>
      <c r="F3" s="221"/>
      <c r="G3" s="221"/>
      <c r="H3" s="222"/>
    </row>
    <row r="4" spans="2:8" s="88" customFormat="1" ht="21.6" customHeight="1" x14ac:dyDescent="0.85">
      <c r="B4" s="86"/>
      <c r="C4" s="87" t="s">
        <v>186</v>
      </c>
      <c r="D4" s="135">
        <v>157.59</v>
      </c>
      <c r="E4" s="174" t="s">
        <v>191</v>
      </c>
      <c r="F4" s="133">
        <v>1</v>
      </c>
      <c r="G4" s="87" t="s">
        <v>189</v>
      </c>
      <c r="H4" s="133">
        <v>1</v>
      </c>
    </row>
    <row r="5" spans="2:8" s="88" customFormat="1" ht="24" x14ac:dyDescent="0.85">
      <c r="B5" s="86"/>
      <c r="C5" s="87" t="s">
        <v>184</v>
      </c>
      <c r="D5" s="133">
        <v>160</v>
      </c>
      <c r="E5" s="174" t="s">
        <v>187</v>
      </c>
      <c r="F5" s="134">
        <v>17</v>
      </c>
      <c r="G5" s="87" t="s">
        <v>190</v>
      </c>
      <c r="H5" s="134">
        <v>8</v>
      </c>
    </row>
    <row r="6" spans="2:8" s="88" customFormat="1" ht="24" x14ac:dyDescent="0.85">
      <c r="B6" s="86"/>
      <c r="C6" s="87" t="s">
        <v>185</v>
      </c>
      <c r="D6" s="133">
        <v>2</v>
      </c>
      <c r="E6" s="174" t="s">
        <v>188</v>
      </c>
      <c r="F6" s="133">
        <v>22</v>
      </c>
      <c r="G6" s="87" t="s">
        <v>192</v>
      </c>
      <c r="H6" s="133">
        <v>2</v>
      </c>
    </row>
    <row r="7" spans="2:8" s="88" customFormat="1" ht="24" x14ac:dyDescent="0.85">
      <c r="B7" s="86"/>
      <c r="C7" s="139" t="s">
        <v>212</v>
      </c>
      <c r="D7" s="133">
        <v>0</v>
      </c>
      <c r="E7" s="174" t="s">
        <v>211</v>
      </c>
      <c r="F7" s="133">
        <v>160</v>
      </c>
      <c r="G7" s="140"/>
      <c r="H7" s="140"/>
    </row>
    <row r="8" spans="2:8" customFormat="1" ht="7.2" customHeight="1" x14ac:dyDescent="0.3">
      <c r="B8" s="19"/>
      <c r="C8" s="2"/>
      <c r="D8" s="2"/>
      <c r="E8" s="175"/>
      <c r="F8" s="1"/>
      <c r="G8" s="10"/>
      <c r="H8" s="20"/>
    </row>
    <row r="9" spans="2:8" ht="48" x14ac:dyDescent="0.3">
      <c r="B9" s="21" t="s">
        <v>6</v>
      </c>
      <c r="C9" s="14" t="s">
        <v>88</v>
      </c>
      <c r="D9" s="14" t="s">
        <v>27</v>
      </c>
      <c r="E9" s="15" t="s">
        <v>0</v>
      </c>
      <c r="F9" s="15" t="s">
        <v>1</v>
      </c>
      <c r="G9" s="15" t="s">
        <v>5</v>
      </c>
      <c r="H9" s="22" t="s">
        <v>9</v>
      </c>
    </row>
    <row r="10" spans="2:8" ht="24.6" thickBot="1" x14ac:dyDescent="0.35">
      <c r="B10" s="223" t="s">
        <v>24</v>
      </c>
      <c r="C10" s="224"/>
      <c r="D10" s="16"/>
      <c r="E10" s="176"/>
      <c r="F10" s="18"/>
      <c r="G10" s="17"/>
      <c r="H10" s="84"/>
    </row>
    <row r="11" spans="2:8" ht="24.6" thickBot="1" x14ac:dyDescent="0.35">
      <c r="B11" s="114">
        <v>1</v>
      </c>
      <c r="C11" s="118" t="s">
        <v>28</v>
      </c>
      <c r="D11" s="72"/>
      <c r="E11" s="177">
        <f>D5</f>
        <v>160</v>
      </c>
      <c r="F11" s="57"/>
      <c r="G11" s="82"/>
      <c r="H11" s="83"/>
    </row>
    <row r="12" spans="2:8" ht="72" x14ac:dyDescent="0.3">
      <c r="B12" s="119">
        <v>1.1000000000000001</v>
      </c>
      <c r="C12" s="70" t="s">
        <v>45</v>
      </c>
      <c r="D12" s="70" t="s">
        <v>110</v>
      </c>
      <c r="E12" s="80">
        <f t="shared" ref="E12:E16" si="0">$E$11</f>
        <v>160</v>
      </c>
      <c r="F12" s="81" t="s">
        <v>3</v>
      </c>
      <c r="G12" s="54"/>
      <c r="H12" s="55" t="str">
        <f>IF(ISBLANK(G12),"Please Fill the Unit Price",IF(G12&lt;1,"Error, Please enter positive value",(G12*E12)))</f>
        <v>Please Fill the Unit Price</v>
      </c>
    </row>
    <row r="13" spans="2:8" ht="144" x14ac:dyDescent="0.3">
      <c r="B13" s="120">
        <f t="shared" ref="B13:B29" si="1">B12+0.1</f>
        <v>1.2000000000000002</v>
      </c>
      <c r="C13" s="23" t="s">
        <v>100</v>
      </c>
      <c r="D13" s="70" t="s">
        <v>111</v>
      </c>
      <c r="E13" s="25">
        <f>ROUND((E12/2),0)</f>
        <v>80</v>
      </c>
      <c r="F13" s="26" t="s">
        <v>3</v>
      </c>
      <c r="G13" s="27"/>
      <c r="H13" s="55" t="str">
        <f t="shared" ref="H13:H100" si="2">IF(ISBLANK(G13),"Please Fill the Unit Price",IF(G13&lt;1,"Error, Please enter positive value",(G13*E13)))</f>
        <v>Please Fill the Unit Price</v>
      </c>
    </row>
    <row r="14" spans="2:8" ht="144" x14ac:dyDescent="0.3">
      <c r="B14" s="120">
        <f t="shared" si="1"/>
        <v>1.3000000000000003</v>
      </c>
      <c r="C14" s="23" t="s">
        <v>176</v>
      </c>
      <c r="D14" s="70" t="s">
        <v>111</v>
      </c>
      <c r="E14" s="25">
        <f>IF(E11=1,0,IF(ISODD(E11),(E13-1),E13))</f>
        <v>80</v>
      </c>
      <c r="F14" s="26" t="s">
        <v>3</v>
      </c>
      <c r="G14" s="27"/>
      <c r="H14" s="55" t="str">
        <f t="shared" si="2"/>
        <v>Please Fill the Unit Price</v>
      </c>
    </row>
    <row r="15" spans="2:8" ht="48" x14ac:dyDescent="0.3">
      <c r="B15" s="120">
        <f t="shared" si="1"/>
        <v>1.4000000000000004</v>
      </c>
      <c r="C15" s="24" t="s">
        <v>42</v>
      </c>
      <c r="D15" s="70" t="s">
        <v>113</v>
      </c>
      <c r="E15" s="25">
        <f t="shared" si="0"/>
        <v>160</v>
      </c>
      <c r="F15" s="28" t="s">
        <v>3</v>
      </c>
      <c r="G15" s="27"/>
      <c r="H15" s="55" t="str">
        <f t="shared" si="2"/>
        <v>Please Fill the Unit Price</v>
      </c>
    </row>
    <row r="16" spans="2:8" ht="96" x14ac:dyDescent="0.3">
      <c r="B16" s="120">
        <f t="shared" si="1"/>
        <v>1.5000000000000004</v>
      </c>
      <c r="C16" s="24" t="s">
        <v>60</v>
      </c>
      <c r="D16" s="70" t="s">
        <v>125</v>
      </c>
      <c r="E16" s="25">
        <f t="shared" si="0"/>
        <v>160</v>
      </c>
      <c r="F16" s="28" t="s">
        <v>29</v>
      </c>
      <c r="G16" s="27"/>
      <c r="H16" s="55" t="str">
        <f t="shared" si="2"/>
        <v>Please Fill the Unit Price</v>
      </c>
    </row>
    <row r="17" spans="2:8" ht="120" x14ac:dyDescent="0.3">
      <c r="B17" s="120">
        <f t="shared" si="1"/>
        <v>1.6000000000000005</v>
      </c>
      <c r="C17" s="24" t="s">
        <v>103</v>
      </c>
      <c r="D17" s="24" t="s">
        <v>112</v>
      </c>
      <c r="E17" s="25">
        <f>IF($E$11=0,0,1)</f>
        <v>1</v>
      </c>
      <c r="F17" s="28" t="s">
        <v>2</v>
      </c>
      <c r="G17" s="27"/>
      <c r="H17" s="55" t="str">
        <f t="shared" si="2"/>
        <v>Please Fill the Unit Price</v>
      </c>
    </row>
    <row r="18" spans="2:8" ht="72" x14ac:dyDescent="0.3">
      <c r="B18" s="120">
        <f t="shared" si="1"/>
        <v>1.7000000000000006</v>
      </c>
      <c r="C18" s="29" t="s">
        <v>44</v>
      </c>
      <c r="D18" s="24" t="s">
        <v>114</v>
      </c>
      <c r="E18" s="25">
        <f>IF($E$11=0,0,1)</f>
        <v>1</v>
      </c>
      <c r="F18" s="28" t="s">
        <v>4</v>
      </c>
      <c r="G18" s="27"/>
      <c r="H18" s="55" t="str">
        <f t="shared" si="2"/>
        <v>Please Fill the Unit Price</v>
      </c>
    </row>
    <row r="19" spans="2:8" ht="72.599999999999994" thickBot="1" x14ac:dyDescent="0.35">
      <c r="B19" s="121">
        <f t="shared" si="1"/>
        <v>1.8000000000000007</v>
      </c>
      <c r="C19" s="75" t="s">
        <v>54</v>
      </c>
      <c r="D19" s="76"/>
      <c r="E19" s="60">
        <v>1</v>
      </c>
      <c r="F19" s="61" t="s">
        <v>4</v>
      </c>
      <c r="G19" s="62"/>
      <c r="H19" s="55" t="str">
        <f t="shared" si="2"/>
        <v>Please Fill the Unit Price</v>
      </c>
    </row>
    <row r="20" spans="2:8" ht="24.6" thickBot="1" x14ac:dyDescent="0.35">
      <c r="B20" s="114">
        <f>B11+1</f>
        <v>2</v>
      </c>
      <c r="C20" s="118" t="s">
        <v>105</v>
      </c>
      <c r="D20" s="56"/>
      <c r="E20" s="73">
        <f>F5</f>
        <v>17</v>
      </c>
      <c r="F20" s="57"/>
      <c r="G20" s="57"/>
      <c r="H20" s="57"/>
    </row>
    <row r="21" spans="2:8" ht="48" x14ac:dyDescent="0.3">
      <c r="B21" s="119">
        <f>B20+0.1</f>
        <v>2.1</v>
      </c>
      <c r="C21" s="70" t="s">
        <v>61</v>
      </c>
      <c r="D21" s="70" t="s">
        <v>115</v>
      </c>
      <c r="E21" s="80">
        <f>E20*4</f>
        <v>68</v>
      </c>
      <c r="F21" s="81" t="s">
        <v>3</v>
      </c>
      <c r="G21" s="54"/>
      <c r="H21" s="55" t="str">
        <f t="shared" si="2"/>
        <v>Please Fill the Unit Price</v>
      </c>
    </row>
    <row r="22" spans="2:8" ht="72" x14ac:dyDescent="0.3">
      <c r="B22" s="120">
        <f t="shared" si="1"/>
        <v>2.2000000000000002</v>
      </c>
      <c r="C22" s="30" t="s">
        <v>46</v>
      </c>
      <c r="D22" s="24" t="s">
        <v>116</v>
      </c>
      <c r="E22" s="25">
        <f>E20*2</f>
        <v>34</v>
      </c>
      <c r="F22" s="26" t="s">
        <v>2</v>
      </c>
      <c r="G22" s="27"/>
      <c r="H22" s="55" t="str">
        <f t="shared" si="2"/>
        <v>Please Fill the Unit Price</v>
      </c>
    </row>
    <row r="23" spans="2:8" ht="48" x14ac:dyDescent="0.3">
      <c r="B23" s="120">
        <f t="shared" si="1"/>
        <v>2.3000000000000003</v>
      </c>
      <c r="C23" s="24" t="s">
        <v>47</v>
      </c>
      <c r="D23" s="70" t="s">
        <v>117</v>
      </c>
      <c r="E23" s="25">
        <f>E20*6</f>
        <v>102</v>
      </c>
      <c r="F23" s="26" t="s">
        <v>3</v>
      </c>
      <c r="G23" s="27"/>
      <c r="H23" s="55" t="str">
        <f t="shared" si="2"/>
        <v>Please Fill the Unit Price</v>
      </c>
    </row>
    <row r="24" spans="2:8" ht="48" x14ac:dyDescent="0.3">
      <c r="B24" s="120">
        <f t="shared" si="1"/>
        <v>2.4000000000000004</v>
      </c>
      <c r="C24" s="24" t="s">
        <v>48</v>
      </c>
      <c r="D24" s="70" t="s">
        <v>119</v>
      </c>
      <c r="E24" s="25">
        <f>E20*2</f>
        <v>34</v>
      </c>
      <c r="F24" s="26" t="s">
        <v>3</v>
      </c>
      <c r="G24" s="27"/>
      <c r="H24" s="55" t="str">
        <f t="shared" si="2"/>
        <v>Please Fill the Unit Price</v>
      </c>
    </row>
    <row r="25" spans="2:8" ht="144" x14ac:dyDescent="0.3">
      <c r="B25" s="120">
        <f t="shared" si="1"/>
        <v>2.5000000000000004</v>
      </c>
      <c r="C25" s="23" t="s">
        <v>163</v>
      </c>
      <c r="D25" s="70" t="s">
        <v>119</v>
      </c>
      <c r="E25" s="25">
        <f>(E20*2)/2</f>
        <v>17</v>
      </c>
      <c r="F25" s="26" t="s">
        <v>3</v>
      </c>
      <c r="G25" s="27"/>
      <c r="H25" s="55" t="str">
        <f t="shared" si="2"/>
        <v>Please Fill the Unit Price</v>
      </c>
    </row>
    <row r="26" spans="2:8" ht="144" x14ac:dyDescent="0.3">
      <c r="B26" s="120">
        <f t="shared" si="1"/>
        <v>2.6000000000000005</v>
      </c>
      <c r="C26" s="23" t="s">
        <v>164</v>
      </c>
      <c r="D26" s="70" t="s">
        <v>119</v>
      </c>
      <c r="E26" s="25">
        <f>(E20*2)/2</f>
        <v>17</v>
      </c>
      <c r="F26" s="26" t="s">
        <v>3</v>
      </c>
      <c r="G26" s="27"/>
      <c r="H26" s="55" t="str">
        <f t="shared" si="2"/>
        <v>Please Fill the Unit Price</v>
      </c>
    </row>
    <row r="27" spans="2:8" ht="48" x14ac:dyDescent="0.3">
      <c r="B27" s="120">
        <f t="shared" si="1"/>
        <v>2.7000000000000006</v>
      </c>
      <c r="C27" s="24" t="s">
        <v>49</v>
      </c>
      <c r="D27" s="24" t="s">
        <v>165</v>
      </c>
      <c r="E27" s="25">
        <f>E20*2</f>
        <v>34</v>
      </c>
      <c r="F27" s="26" t="s">
        <v>3</v>
      </c>
      <c r="G27" s="27"/>
      <c r="H27" s="55" t="str">
        <f t="shared" si="2"/>
        <v>Please Fill the Unit Price</v>
      </c>
    </row>
    <row r="28" spans="2:8" ht="72" x14ac:dyDescent="0.3">
      <c r="B28" s="120">
        <f t="shared" si="1"/>
        <v>2.8000000000000007</v>
      </c>
      <c r="C28" s="24" t="s">
        <v>50</v>
      </c>
      <c r="D28" s="70" t="s">
        <v>118</v>
      </c>
      <c r="E28" s="25">
        <f>(E20*4)-E46</f>
        <v>46</v>
      </c>
      <c r="F28" s="26" t="s">
        <v>3</v>
      </c>
      <c r="G28" s="27"/>
      <c r="H28" s="55" t="str">
        <f t="shared" si="2"/>
        <v>Please Fill the Unit Price</v>
      </c>
    </row>
    <row r="29" spans="2:8" ht="96" x14ac:dyDescent="0.3">
      <c r="B29" s="120">
        <f t="shared" si="1"/>
        <v>2.9000000000000008</v>
      </c>
      <c r="C29" s="24" t="s">
        <v>43</v>
      </c>
      <c r="D29" s="70" t="s">
        <v>125</v>
      </c>
      <c r="E29" s="25">
        <f>E20*2</f>
        <v>34</v>
      </c>
      <c r="F29" s="26" t="s">
        <v>2</v>
      </c>
      <c r="G29" s="27"/>
      <c r="H29" s="55" t="str">
        <f t="shared" si="2"/>
        <v>Please Fill the Unit Price</v>
      </c>
    </row>
    <row r="30" spans="2:8" ht="72" x14ac:dyDescent="0.3">
      <c r="B30" s="136">
        <f>B20+0.1</f>
        <v>2.1</v>
      </c>
      <c r="C30" s="24" t="s">
        <v>51</v>
      </c>
      <c r="D30" s="24" t="s">
        <v>114</v>
      </c>
      <c r="E30" s="25">
        <f>IF(E20=0,0,1)</f>
        <v>1</v>
      </c>
      <c r="F30" s="26" t="s">
        <v>2</v>
      </c>
      <c r="G30" s="27"/>
      <c r="H30" s="55" t="str">
        <f t="shared" si="2"/>
        <v>Please Fill the Unit Price</v>
      </c>
    </row>
    <row r="31" spans="2:8" ht="72.599999999999994" thickBot="1" x14ac:dyDescent="0.35">
      <c r="B31" s="122">
        <f>B30+0.01</f>
        <v>2.11</v>
      </c>
      <c r="C31" s="75" t="s">
        <v>54</v>
      </c>
      <c r="D31" s="76"/>
      <c r="E31" s="60"/>
      <c r="F31" s="61" t="s">
        <v>4</v>
      </c>
      <c r="G31" s="62"/>
      <c r="H31" s="55" t="str">
        <f t="shared" si="2"/>
        <v>Please Fill the Unit Price</v>
      </c>
    </row>
    <row r="32" spans="2:8" ht="24.6" thickBot="1" x14ac:dyDescent="0.35">
      <c r="B32" s="114">
        <f>B20+1</f>
        <v>3</v>
      </c>
      <c r="C32" s="118" t="s">
        <v>30</v>
      </c>
      <c r="D32" s="56"/>
      <c r="E32" s="73">
        <f>H5</f>
        <v>8</v>
      </c>
      <c r="F32" s="57"/>
      <c r="G32" s="57"/>
      <c r="H32" s="57"/>
    </row>
    <row r="33" spans="1:8" ht="48" x14ac:dyDescent="0.3">
      <c r="B33" s="119">
        <f>B32+0.1</f>
        <v>3.1</v>
      </c>
      <c r="C33" s="70" t="s">
        <v>52</v>
      </c>
      <c r="D33" s="70" t="s">
        <v>120</v>
      </c>
      <c r="E33" s="80">
        <f>E32*2</f>
        <v>16</v>
      </c>
      <c r="F33" s="81" t="s">
        <v>3</v>
      </c>
      <c r="G33" s="54"/>
      <c r="H33" s="55" t="str">
        <f t="shared" si="2"/>
        <v>Please Fill the Unit Price</v>
      </c>
    </row>
    <row r="34" spans="1:8" ht="48" x14ac:dyDescent="0.3">
      <c r="B34" s="120">
        <f t="shared" ref="B34:B50" si="3">B33+0.1</f>
        <v>3.2</v>
      </c>
      <c r="C34" s="24" t="s">
        <v>166</v>
      </c>
      <c r="D34" s="70" t="s">
        <v>121</v>
      </c>
      <c r="E34" s="25">
        <f>E32*4</f>
        <v>32</v>
      </c>
      <c r="F34" s="26" t="s">
        <v>3</v>
      </c>
      <c r="G34" s="27"/>
      <c r="H34" s="55" t="str">
        <f t="shared" si="2"/>
        <v>Please Fill the Unit Price</v>
      </c>
    </row>
    <row r="35" spans="1:8" ht="144" x14ac:dyDescent="0.3">
      <c r="B35" s="120">
        <f t="shared" si="3"/>
        <v>3.3000000000000003</v>
      </c>
      <c r="C35" s="23" t="s">
        <v>177</v>
      </c>
      <c r="D35" s="70" t="s">
        <v>122</v>
      </c>
      <c r="E35" s="25">
        <f>E32</f>
        <v>8</v>
      </c>
      <c r="F35" s="26" t="s">
        <v>3</v>
      </c>
      <c r="G35" s="27"/>
      <c r="H35" s="55" t="str">
        <f t="shared" si="2"/>
        <v>Please Fill the Unit Price</v>
      </c>
    </row>
    <row r="36" spans="1:8" ht="96" x14ac:dyDescent="0.3">
      <c r="B36" s="120">
        <f t="shared" si="3"/>
        <v>3.4000000000000004</v>
      </c>
      <c r="C36" s="23" t="s">
        <v>101</v>
      </c>
      <c r="D36" s="24" t="s">
        <v>167</v>
      </c>
      <c r="E36" s="85">
        <f>E32*2</f>
        <v>16</v>
      </c>
      <c r="F36" s="26" t="s">
        <v>3</v>
      </c>
      <c r="G36" s="27"/>
      <c r="H36" s="55" t="str">
        <f t="shared" si="2"/>
        <v>Please Fill the Unit Price</v>
      </c>
    </row>
    <row r="37" spans="1:8" ht="48" x14ac:dyDescent="0.3">
      <c r="B37" s="120">
        <f t="shared" si="3"/>
        <v>3.5000000000000004</v>
      </c>
      <c r="C37" s="29" t="s">
        <v>102</v>
      </c>
      <c r="D37" s="70" t="s">
        <v>122</v>
      </c>
      <c r="E37" s="25">
        <f>E32*1</f>
        <v>8</v>
      </c>
      <c r="F37" s="26" t="s">
        <v>3</v>
      </c>
      <c r="G37" s="27"/>
      <c r="H37" s="55" t="str">
        <f t="shared" si="2"/>
        <v>Please Fill the Unit Price</v>
      </c>
    </row>
    <row r="38" spans="1:8" ht="96" x14ac:dyDescent="0.3">
      <c r="B38" s="120">
        <f t="shared" si="3"/>
        <v>3.6000000000000005</v>
      </c>
      <c r="C38" s="24" t="s">
        <v>43</v>
      </c>
      <c r="D38" s="70" t="s">
        <v>125</v>
      </c>
      <c r="E38" s="25">
        <f>E32</f>
        <v>8</v>
      </c>
      <c r="F38" s="28" t="s">
        <v>29</v>
      </c>
      <c r="G38" s="27"/>
      <c r="H38" s="55" t="str">
        <f t="shared" si="2"/>
        <v>Please Fill the Unit Price</v>
      </c>
    </row>
    <row r="39" spans="1:8" ht="72" x14ac:dyDescent="0.3">
      <c r="B39" s="120">
        <f t="shared" si="3"/>
        <v>3.7000000000000006</v>
      </c>
      <c r="C39" s="24" t="s">
        <v>53</v>
      </c>
      <c r="D39" s="24" t="s">
        <v>114</v>
      </c>
      <c r="E39" s="25">
        <f>IF(E32=0,0,1)</f>
        <v>1</v>
      </c>
      <c r="F39" s="26" t="s">
        <v>4</v>
      </c>
      <c r="G39" s="27"/>
      <c r="H39" s="55" t="str">
        <f t="shared" si="2"/>
        <v>Please Fill the Unit Price</v>
      </c>
    </row>
    <row r="40" spans="1:8" ht="72.599999999999994" thickBot="1" x14ac:dyDescent="0.35">
      <c r="A40" s="13"/>
      <c r="B40" s="121">
        <f t="shared" si="3"/>
        <v>3.8000000000000007</v>
      </c>
      <c r="C40" s="75" t="s">
        <v>54</v>
      </c>
      <c r="D40" s="76"/>
      <c r="E40" s="60">
        <v>1</v>
      </c>
      <c r="F40" s="61" t="s">
        <v>4</v>
      </c>
      <c r="G40" s="62"/>
      <c r="H40" s="55" t="str">
        <f t="shared" si="2"/>
        <v>Please Fill the Unit Price</v>
      </c>
    </row>
    <row r="41" spans="1:8" ht="24.6" thickBot="1" x14ac:dyDescent="0.35">
      <c r="B41" s="114">
        <f>B32+1</f>
        <v>4</v>
      </c>
      <c r="C41" s="118" t="s">
        <v>31</v>
      </c>
      <c r="D41" s="56"/>
      <c r="E41" s="73">
        <f>E42+E46</f>
        <v>24</v>
      </c>
      <c r="F41" s="57"/>
      <c r="G41" s="82"/>
      <c r="H41" s="82"/>
    </row>
    <row r="42" spans="1:8" ht="72" x14ac:dyDescent="0.3">
      <c r="B42" s="119">
        <f t="shared" si="3"/>
        <v>4.0999999999999996</v>
      </c>
      <c r="C42" s="78" t="s">
        <v>63</v>
      </c>
      <c r="D42" s="79" t="s">
        <v>126</v>
      </c>
      <c r="E42" s="112">
        <v>2</v>
      </c>
      <c r="F42" s="81" t="s">
        <v>3</v>
      </c>
      <c r="G42" s="54"/>
      <c r="H42" s="55" t="str">
        <f t="shared" si="2"/>
        <v>Please Fill the Unit Price</v>
      </c>
    </row>
    <row r="43" spans="1:8" ht="96" x14ac:dyDescent="0.3">
      <c r="B43" s="120">
        <f t="shared" si="3"/>
        <v>4.1999999999999993</v>
      </c>
      <c r="C43" s="23" t="s">
        <v>99</v>
      </c>
      <c r="D43" s="24" t="s">
        <v>123</v>
      </c>
      <c r="E43" s="25">
        <f>E42</f>
        <v>2</v>
      </c>
      <c r="F43" s="26" t="s">
        <v>3</v>
      </c>
      <c r="G43" s="27"/>
      <c r="H43" s="55" t="str">
        <f t="shared" si="2"/>
        <v>Please Fill the Unit Price</v>
      </c>
    </row>
    <row r="44" spans="1:8" ht="168" x14ac:dyDescent="0.3">
      <c r="B44" s="120">
        <f t="shared" si="3"/>
        <v>4.2999999999999989</v>
      </c>
      <c r="C44" s="23" t="s">
        <v>168</v>
      </c>
      <c r="D44" s="24" t="s">
        <v>127</v>
      </c>
      <c r="E44" s="25">
        <f>E43</f>
        <v>2</v>
      </c>
      <c r="F44" s="26" t="s">
        <v>3</v>
      </c>
      <c r="G44" s="27"/>
      <c r="H44" s="55" t="str">
        <f t="shared" si="2"/>
        <v>Please Fill the Unit Price</v>
      </c>
    </row>
    <row r="45" spans="1:8" ht="96" x14ac:dyDescent="0.3">
      <c r="B45" s="120">
        <f t="shared" si="3"/>
        <v>4.3999999999999986</v>
      </c>
      <c r="C45" s="24" t="s">
        <v>64</v>
      </c>
      <c r="D45" s="70" t="s">
        <v>125</v>
      </c>
      <c r="E45" s="25">
        <f>E43</f>
        <v>2</v>
      </c>
      <c r="F45" s="26" t="s">
        <v>29</v>
      </c>
      <c r="G45" s="27"/>
      <c r="H45" s="55" t="str">
        <f t="shared" si="2"/>
        <v>Please Fill the Unit Price</v>
      </c>
    </row>
    <row r="46" spans="1:8" ht="72" x14ac:dyDescent="0.3">
      <c r="B46" s="120">
        <f t="shared" si="3"/>
        <v>4.4999999999999982</v>
      </c>
      <c r="C46" s="29" t="s">
        <v>55</v>
      </c>
      <c r="D46" s="79" t="s">
        <v>126</v>
      </c>
      <c r="E46" s="85">
        <f>F6</f>
        <v>22</v>
      </c>
      <c r="F46" s="26" t="s">
        <v>3</v>
      </c>
      <c r="G46" s="27"/>
      <c r="H46" s="55" t="str">
        <f t="shared" si="2"/>
        <v>Please Fill the Unit Price</v>
      </c>
    </row>
    <row r="47" spans="1:8" ht="96" x14ac:dyDescent="0.3">
      <c r="B47" s="120">
        <f t="shared" si="3"/>
        <v>4.5999999999999979</v>
      </c>
      <c r="C47" s="23" t="s">
        <v>169</v>
      </c>
      <c r="D47" s="24" t="s">
        <v>124</v>
      </c>
      <c r="E47" s="25">
        <f>E46</f>
        <v>22</v>
      </c>
      <c r="F47" s="26" t="s">
        <v>3</v>
      </c>
      <c r="G47" s="27"/>
      <c r="H47" s="55" t="str">
        <f t="shared" si="2"/>
        <v>Please Fill the Unit Price</v>
      </c>
    </row>
    <row r="48" spans="1:8" ht="144" x14ac:dyDescent="0.3">
      <c r="B48" s="120">
        <f t="shared" si="3"/>
        <v>4.6999999999999975</v>
      </c>
      <c r="C48" s="23" t="s">
        <v>170</v>
      </c>
      <c r="D48" s="24" t="s">
        <v>127</v>
      </c>
      <c r="E48" s="25">
        <f>E46</f>
        <v>22</v>
      </c>
      <c r="F48" s="26" t="s">
        <v>3</v>
      </c>
      <c r="G48" s="27"/>
      <c r="H48" s="55" t="str">
        <f t="shared" si="2"/>
        <v>Please Fill the Unit Price</v>
      </c>
    </row>
    <row r="49" spans="2:8" ht="96" x14ac:dyDescent="0.3">
      <c r="B49" s="120">
        <f t="shared" si="3"/>
        <v>4.7999999999999972</v>
      </c>
      <c r="C49" s="24" t="s">
        <v>210</v>
      </c>
      <c r="D49" s="70" t="s">
        <v>125</v>
      </c>
      <c r="E49" s="25">
        <f>E46</f>
        <v>22</v>
      </c>
      <c r="F49" s="26" t="s">
        <v>29</v>
      </c>
      <c r="G49" s="27"/>
      <c r="H49" s="55" t="str">
        <f t="shared" si="2"/>
        <v>Please Fill the Unit Price</v>
      </c>
    </row>
    <row r="50" spans="2:8" ht="72" x14ac:dyDescent="0.3">
      <c r="B50" s="120">
        <f t="shared" si="3"/>
        <v>4.8999999999999968</v>
      </c>
      <c r="C50" s="23" t="s">
        <v>56</v>
      </c>
      <c r="D50" s="79" t="s">
        <v>126</v>
      </c>
      <c r="E50" s="25">
        <f>H6</f>
        <v>2</v>
      </c>
      <c r="F50" s="28" t="s">
        <v>3</v>
      </c>
      <c r="G50" s="27"/>
      <c r="H50" s="55" t="str">
        <f t="shared" si="2"/>
        <v>Please Fill the Unit Price</v>
      </c>
    </row>
    <row r="51" spans="2:8" ht="72" x14ac:dyDescent="0.3">
      <c r="B51" s="123">
        <f>B41+0.1</f>
        <v>4.0999999999999996</v>
      </c>
      <c r="C51" s="24" t="s">
        <v>57</v>
      </c>
      <c r="D51" s="24" t="s">
        <v>114</v>
      </c>
      <c r="E51" s="25">
        <f>IF(E41=0,0,1)</f>
        <v>1</v>
      </c>
      <c r="F51" s="28" t="s">
        <v>4</v>
      </c>
      <c r="G51" s="27"/>
      <c r="H51" s="55" t="str">
        <f t="shared" si="2"/>
        <v>Please Fill the Unit Price</v>
      </c>
    </row>
    <row r="52" spans="2:8" ht="72.599999999999994" thickBot="1" x14ac:dyDescent="0.35">
      <c r="B52" s="122">
        <f>B51+0.01</f>
        <v>4.1099999999999994</v>
      </c>
      <c r="C52" s="75" t="s">
        <v>58</v>
      </c>
      <c r="D52" s="76"/>
      <c r="E52" s="60">
        <v>1</v>
      </c>
      <c r="F52" s="61" t="s">
        <v>4</v>
      </c>
      <c r="G52" s="62"/>
      <c r="H52" s="55" t="str">
        <f t="shared" si="2"/>
        <v>Please Fill the Unit Price</v>
      </c>
    </row>
    <row r="53" spans="2:8" ht="24.6" thickBot="1" x14ac:dyDescent="0.35">
      <c r="B53" s="114">
        <f>B41+1</f>
        <v>5</v>
      </c>
      <c r="C53" s="115" t="s">
        <v>32</v>
      </c>
      <c r="D53" s="72"/>
      <c r="E53" s="177">
        <f>D4</f>
        <v>157.59</v>
      </c>
      <c r="F53" s="74"/>
      <c r="G53" s="74"/>
      <c r="H53" s="74"/>
    </row>
    <row r="54" spans="2:8" s="110" customFormat="1" ht="48" x14ac:dyDescent="0.3">
      <c r="B54" s="29">
        <f>B53+0.1</f>
        <v>5.0999999999999996</v>
      </c>
      <c r="C54" s="29" t="s">
        <v>106</v>
      </c>
      <c r="D54" s="29" t="s">
        <v>128</v>
      </c>
      <c r="E54" s="180">
        <f>E53*1.1</f>
        <v>173.34900000000002</v>
      </c>
      <c r="F54" s="71" t="s">
        <v>33</v>
      </c>
      <c r="G54" s="54"/>
      <c r="H54" s="111" t="str">
        <f t="shared" ref="H54:H58" si="4">IF(ISBLANK(G54),"Please Fill the Unit Price",IF(G54&lt;1,"Error, Please enter positive value",(G54*E54)))</f>
        <v>Please Fill the Unit Price</v>
      </c>
    </row>
    <row r="55" spans="2:8" s="110" customFormat="1" ht="48" x14ac:dyDescent="0.3">
      <c r="B55" s="29">
        <f>B54+0.1</f>
        <v>5.1999999999999993</v>
      </c>
      <c r="C55" s="29" t="s">
        <v>107</v>
      </c>
      <c r="D55" s="29" t="s">
        <v>129</v>
      </c>
      <c r="E55" s="180">
        <f>E53*1.02</f>
        <v>160.74180000000001</v>
      </c>
      <c r="F55" s="71" t="s">
        <v>33</v>
      </c>
      <c r="G55" s="54"/>
      <c r="H55" s="111" t="str">
        <f t="shared" si="4"/>
        <v>Please Fill the Unit Price</v>
      </c>
    </row>
    <row r="56" spans="2:8" s="110" customFormat="1" ht="72" x14ac:dyDescent="0.3">
      <c r="B56" s="29">
        <f>B55+0.1</f>
        <v>5.2999999999999989</v>
      </c>
      <c r="C56" s="29" t="s">
        <v>182</v>
      </c>
      <c r="D56" s="29" t="s">
        <v>156</v>
      </c>
      <c r="E56" s="138">
        <f>IF(E53=0,0,1)</f>
        <v>1</v>
      </c>
      <c r="F56" s="71" t="s">
        <v>4</v>
      </c>
      <c r="G56" s="54"/>
      <c r="H56" s="111" t="str">
        <f t="shared" si="4"/>
        <v>Please Fill the Unit Price</v>
      </c>
    </row>
    <row r="57" spans="2:8" s="110" customFormat="1" ht="216" x14ac:dyDescent="0.3">
      <c r="B57" s="29">
        <f>B56+0.1</f>
        <v>5.3999999999999986</v>
      </c>
      <c r="C57" s="29" t="s">
        <v>109</v>
      </c>
      <c r="D57" s="29" t="s">
        <v>156</v>
      </c>
      <c r="E57" s="138">
        <f>IF(E53=0,0,1)</f>
        <v>1</v>
      </c>
      <c r="F57" s="71" t="s">
        <v>4</v>
      </c>
      <c r="G57" s="54"/>
      <c r="H57" s="111" t="str">
        <f t="shared" si="4"/>
        <v>Please Fill the Unit Price</v>
      </c>
    </row>
    <row r="58" spans="2:8" s="110" customFormat="1" ht="240.6" thickBot="1" x14ac:dyDescent="0.35">
      <c r="B58" s="29">
        <f>B57+0.1</f>
        <v>5.4999999999999982</v>
      </c>
      <c r="C58" s="29" t="s">
        <v>108</v>
      </c>
      <c r="D58" s="29" t="s">
        <v>156</v>
      </c>
      <c r="E58" s="178">
        <f>IF(E53=0,0,1)</f>
        <v>1</v>
      </c>
      <c r="F58" s="77" t="s">
        <v>4</v>
      </c>
      <c r="G58" s="54"/>
      <c r="H58" s="111" t="str">
        <f t="shared" si="4"/>
        <v>Please Fill the Unit Price</v>
      </c>
    </row>
    <row r="59" spans="2:8" s="110" customFormat="1" ht="24.6" thickBot="1" x14ac:dyDescent="0.35">
      <c r="B59" s="114">
        <f>B53+1</f>
        <v>6</v>
      </c>
      <c r="C59" s="115" t="s">
        <v>193</v>
      </c>
      <c r="D59" s="115"/>
      <c r="E59" s="73">
        <f>F7</f>
        <v>160</v>
      </c>
      <c r="F59" s="116"/>
      <c r="G59" s="116"/>
      <c r="H59" s="116"/>
    </row>
    <row r="60" spans="2:8" s="110" customFormat="1" ht="48" x14ac:dyDescent="0.3">
      <c r="B60" s="68">
        <f t="shared" ref="B60:B65" si="5">B59+0.1</f>
        <v>6.1</v>
      </c>
      <c r="C60" s="69" t="s">
        <v>194</v>
      </c>
      <c r="D60" s="70"/>
      <c r="E60" s="138">
        <f>E59</f>
        <v>160</v>
      </c>
      <c r="F60" s="71" t="s">
        <v>3</v>
      </c>
      <c r="G60" s="54"/>
      <c r="H60" s="117" t="str">
        <f t="shared" ref="H60:H65" si="6">IF(ISBLANK(G60),"Please Fill the Unit Price",IF(G60&lt;1,"Error, Please enter positive value",(G60*E60)))</f>
        <v>Please Fill the Unit Price</v>
      </c>
    </row>
    <row r="61" spans="2:8" s="110" customFormat="1" ht="48" x14ac:dyDescent="0.3">
      <c r="B61" s="68">
        <f t="shared" si="5"/>
        <v>6.1999999999999993</v>
      </c>
      <c r="C61" s="69" t="s">
        <v>195</v>
      </c>
      <c r="D61" s="70"/>
      <c r="E61" s="138">
        <f>E59</f>
        <v>160</v>
      </c>
      <c r="F61" s="71" t="s">
        <v>3</v>
      </c>
      <c r="G61" s="54"/>
      <c r="H61" s="117" t="str">
        <f t="shared" si="6"/>
        <v>Please Fill the Unit Price</v>
      </c>
    </row>
    <row r="62" spans="2:8" s="110" customFormat="1" ht="48" x14ac:dyDescent="0.3">
      <c r="B62" s="68">
        <f t="shared" si="5"/>
        <v>6.2999999999999989</v>
      </c>
      <c r="C62" s="69" t="s">
        <v>199</v>
      </c>
      <c r="D62" s="70"/>
      <c r="E62" s="138">
        <f>IF(E59=0,0,1)</f>
        <v>1</v>
      </c>
      <c r="F62" s="71" t="s">
        <v>2</v>
      </c>
      <c r="G62" s="54"/>
      <c r="H62" s="117" t="str">
        <f t="shared" si="6"/>
        <v>Please Fill the Unit Price</v>
      </c>
    </row>
    <row r="63" spans="2:8" ht="96" x14ac:dyDescent="0.3">
      <c r="B63" s="68">
        <f t="shared" si="5"/>
        <v>6.3999999999999986</v>
      </c>
      <c r="C63" s="24" t="s">
        <v>43</v>
      </c>
      <c r="D63" s="70" t="s">
        <v>125</v>
      </c>
      <c r="E63" s="25">
        <f>E60</f>
        <v>160</v>
      </c>
      <c r="F63" s="26" t="s">
        <v>29</v>
      </c>
      <c r="G63" s="27"/>
      <c r="H63" s="55" t="str">
        <f t="shared" si="6"/>
        <v>Please Fill the Unit Price</v>
      </c>
    </row>
    <row r="64" spans="2:8" s="110" customFormat="1" ht="72" x14ac:dyDescent="0.3">
      <c r="B64" s="68">
        <f t="shared" si="5"/>
        <v>6.4999999999999982</v>
      </c>
      <c r="C64" s="24" t="s">
        <v>200</v>
      </c>
      <c r="D64" s="24" t="s">
        <v>114</v>
      </c>
      <c r="E64" s="25">
        <f>IF(E59=0,0,1)</f>
        <v>1</v>
      </c>
      <c r="F64" s="28" t="s">
        <v>4</v>
      </c>
      <c r="G64" s="27"/>
      <c r="H64" s="55" t="str">
        <f t="shared" si="6"/>
        <v>Please Fill the Unit Price</v>
      </c>
    </row>
    <row r="65" spans="2:8" ht="72.599999999999994" thickBot="1" x14ac:dyDescent="0.35">
      <c r="B65" s="137">
        <f t="shared" si="5"/>
        <v>6.5999999999999979</v>
      </c>
      <c r="C65" s="75" t="s">
        <v>58</v>
      </c>
      <c r="D65" s="76"/>
      <c r="E65" s="60"/>
      <c r="F65" s="61"/>
      <c r="G65" s="62"/>
      <c r="H65" s="55" t="str">
        <f t="shared" si="6"/>
        <v>Please Fill the Unit Price</v>
      </c>
    </row>
    <row r="66" spans="2:8" s="110" customFormat="1" ht="24.6" thickBot="1" x14ac:dyDescent="0.35">
      <c r="B66" s="114">
        <f>B59+1</f>
        <v>7</v>
      </c>
      <c r="C66" s="115" t="s">
        <v>196</v>
      </c>
      <c r="D66" s="115"/>
      <c r="E66" s="73">
        <f>D7</f>
        <v>0</v>
      </c>
      <c r="F66" s="116"/>
      <c r="G66" s="116"/>
      <c r="H66" s="116"/>
    </row>
    <row r="67" spans="2:8" s="110" customFormat="1" ht="48" x14ac:dyDescent="0.3">
      <c r="B67" s="68">
        <f>B66+0.1</f>
        <v>7.1</v>
      </c>
      <c r="C67" s="69" t="s">
        <v>202</v>
      </c>
      <c r="D67" s="70"/>
      <c r="E67" s="138">
        <f>IF($E$66&gt;0,1,0)</f>
        <v>0</v>
      </c>
      <c r="F67" s="71" t="s">
        <v>3</v>
      </c>
      <c r="G67" s="54"/>
      <c r="H67" s="117" t="str">
        <f t="shared" ref="H67:H75" si="7">IF(ISBLANK(G67),"Please Fill the Unit Price",IF(G67&lt;1,"Error, Please enter positive value",(G67*E67)))</f>
        <v>Please Fill the Unit Price</v>
      </c>
    </row>
    <row r="68" spans="2:8" s="110" customFormat="1" ht="48" x14ac:dyDescent="0.3">
      <c r="B68" s="68">
        <f t="shared" ref="B68:B74" si="8">B67+0.1</f>
        <v>7.1999999999999993</v>
      </c>
      <c r="C68" s="69" t="s">
        <v>220</v>
      </c>
      <c r="D68" s="70"/>
      <c r="E68" s="138">
        <f>IF($E$66&gt;0,1,0)</f>
        <v>0</v>
      </c>
      <c r="F68" s="71" t="s">
        <v>2</v>
      </c>
      <c r="G68" s="54"/>
      <c r="H68" s="117" t="str">
        <f t="shared" si="7"/>
        <v>Please Fill the Unit Price</v>
      </c>
    </row>
    <row r="69" spans="2:8" s="110" customFormat="1" ht="72" x14ac:dyDescent="0.3">
      <c r="B69" s="68">
        <f t="shared" si="8"/>
        <v>7.2999999999999989</v>
      </c>
      <c r="C69" s="69" t="s">
        <v>218</v>
      </c>
      <c r="D69" s="70"/>
      <c r="E69" s="138">
        <f>E67</f>
        <v>0</v>
      </c>
      <c r="F69" s="71" t="s">
        <v>2</v>
      </c>
      <c r="G69" s="54"/>
      <c r="H69" s="117" t="str">
        <f t="shared" si="7"/>
        <v>Please Fill the Unit Price</v>
      </c>
    </row>
    <row r="70" spans="2:8" s="110" customFormat="1" ht="48" x14ac:dyDescent="0.3">
      <c r="B70" s="68">
        <f t="shared" si="8"/>
        <v>7.3999999999999986</v>
      </c>
      <c r="C70" s="69" t="s">
        <v>219</v>
      </c>
      <c r="D70" s="70"/>
      <c r="E70" s="138">
        <f>E68</f>
        <v>0</v>
      </c>
      <c r="F70" s="71" t="s">
        <v>2</v>
      </c>
      <c r="G70" s="54"/>
      <c r="H70" s="117" t="str">
        <f>IF(ISBLANK(G70),"Please Fill the Unit Price",IF(G70&lt;1,"Error, Please enter positive value",(G70*E70)))</f>
        <v>Please Fill the Unit Price</v>
      </c>
    </row>
    <row r="71" spans="2:8" s="110" customFormat="1" ht="48" x14ac:dyDescent="0.3">
      <c r="B71" s="68">
        <f t="shared" si="8"/>
        <v>7.4999999999999982</v>
      </c>
      <c r="C71" s="69" t="s">
        <v>198</v>
      </c>
      <c r="D71" s="70"/>
      <c r="E71" s="138">
        <f>E66</f>
        <v>0</v>
      </c>
      <c r="F71" s="71" t="s">
        <v>3</v>
      </c>
      <c r="G71" s="54"/>
      <c r="H71" s="117" t="str">
        <f t="shared" si="7"/>
        <v>Please Fill the Unit Price</v>
      </c>
    </row>
    <row r="72" spans="2:8" s="110" customFormat="1" ht="48" x14ac:dyDescent="0.3">
      <c r="B72" s="68">
        <f t="shared" si="8"/>
        <v>7.5999999999999979</v>
      </c>
      <c r="C72" s="69" t="s">
        <v>197</v>
      </c>
      <c r="D72" s="70"/>
      <c r="E72" s="138">
        <f>E71</f>
        <v>0</v>
      </c>
      <c r="F72" s="71" t="s">
        <v>3</v>
      </c>
      <c r="G72" s="54"/>
      <c r="H72" s="117" t="str">
        <f t="shared" si="7"/>
        <v>Please Fill the Unit Price</v>
      </c>
    </row>
    <row r="73" spans="2:8" ht="96" x14ac:dyDescent="0.3">
      <c r="B73" s="68">
        <f t="shared" si="8"/>
        <v>7.6999999999999975</v>
      </c>
      <c r="C73" s="24" t="s">
        <v>43</v>
      </c>
      <c r="D73" s="70" t="s">
        <v>125</v>
      </c>
      <c r="E73" s="25">
        <f>IF($E$66=0,0,1)</f>
        <v>0</v>
      </c>
      <c r="F73" s="26" t="s">
        <v>29</v>
      </c>
      <c r="G73" s="27"/>
      <c r="H73" s="55" t="str">
        <f t="shared" si="7"/>
        <v>Please Fill the Unit Price</v>
      </c>
    </row>
    <row r="74" spans="2:8" s="110" customFormat="1" ht="72" x14ac:dyDescent="0.3">
      <c r="B74" s="68">
        <f t="shared" si="8"/>
        <v>7.7999999999999972</v>
      </c>
      <c r="C74" s="24" t="s">
        <v>201</v>
      </c>
      <c r="D74" s="24" t="s">
        <v>114</v>
      </c>
      <c r="E74" s="25">
        <f>IF($E$66=0,0,1)</f>
        <v>0</v>
      </c>
      <c r="F74" s="28" t="s">
        <v>4</v>
      </c>
      <c r="G74" s="27"/>
      <c r="H74" s="55" t="str">
        <f t="shared" si="7"/>
        <v>Please Fill the Unit Price</v>
      </c>
    </row>
    <row r="75" spans="2:8" ht="72.599999999999994" thickBot="1" x14ac:dyDescent="0.35">
      <c r="B75" s="137">
        <f>B74+0.1</f>
        <v>7.8999999999999968</v>
      </c>
      <c r="C75" s="75" t="s">
        <v>58</v>
      </c>
      <c r="D75" s="76"/>
      <c r="E75" s="60"/>
      <c r="F75" s="61"/>
      <c r="G75" s="62"/>
      <c r="H75" s="55" t="str">
        <f t="shared" si="7"/>
        <v>Please Fill the Unit Price</v>
      </c>
    </row>
    <row r="76" spans="2:8" s="113" customFormat="1" ht="24.6" thickBot="1" x14ac:dyDescent="0.35">
      <c r="B76" s="114">
        <f>B66+1</f>
        <v>8</v>
      </c>
      <c r="C76" s="115" t="s">
        <v>179</v>
      </c>
      <c r="D76" s="115"/>
      <c r="E76" s="73">
        <v>1</v>
      </c>
      <c r="F76" s="116"/>
      <c r="G76" s="116"/>
      <c r="H76" s="116"/>
    </row>
    <row r="77" spans="2:8" s="113" customFormat="1" ht="240.6" thickBot="1" x14ac:dyDescent="0.35">
      <c r="B77" s="68">
        <f>B76+0.1</f>
        <v>8.1</v>
      </c>
      <c r="C77" s="69" t="s">
        <v>180</v>
      </c>
      <c r="D77" s="70" t="s">
        <v>181</v>
      </c>
      <c r="E77" s="138">
        <f>E76</f>
        <v>1</v>
      </c>
      <c r="F77" s="71" t="s">
        <v>4</v>
      </c>
      <c r="G77" s="54"/>
      <c r="H77" s="117" t="str">
        <f t="shared" ref="H77" si="9">IF(ISBLANK(G77),"Please Fill the Unit Price",IF(G77&lt;1,"Error, Please enter positive value",(G77*E77)))</f>
        <v>Please Fill the Unit Price</v>
      </c>
    </row>
    <row r="78" spans="2:8" ht="24.6" thickBot="1" x14ac:dyDescent="0.35">
      <c r="B78" s="114">
        <f>B76+1</f>
        <v>9</v>
      </c>
      <c r="C78" s="115" t="s">
        <v>34</v>
      </c>
      <c r="D78" s="72"/>
      <c r="E78" s="73">
        <f>F4</f>
        <v>1</v>
      </c>
      <c r="F78" s="74"/>
      <c r="G78" s="74"/>
      <c r="H78" s="74"/>
    </row>
    <row r="79" spans="2:8" ht="72" x14ac:dyDescent="0.3">
      <c r="B79" s="68">
        <f>B78+0.1</f>
        <v>9.1</v>
      </c>
      <c r="C79" s="69" t="s">
        <v>59</v>
      </c>
      <c r="D79" s="70" t="s">
        <v>130</v>
      </c>
      <c r="E79" s="138">
        <v>2</v>
      </c>
      <c r="F79" s="71" t="s">
        <v>3</v>
      </c>
      <c r="G79" s="54"/>
      <c r="H79" s="55" t="str">
        <f t="shared" si="2"/>
        <v>Please Fill the Unit Price</v>
      </c>
    </row>
    <row r="80" spans="2:8" ht="72" x14ac:dyDescent="0.3">
      <c r="B80" s="46">
        <f t="shared" ref="B80:B86" si="10">B79+0.1</f>
        <v>9.1999999999999993</v>
      </c>
      <c r="C80" s="29" t="s">
        <v>91</v>
      </c>
      <c r="D80" s="29" t="s">
        <v>157</v>
      </c>
      <c r="E80" s="32">
        <v>2</v>
      </c>
      <c r="F80" s="28" t="s">
        <v>3</v>
      </c>
      <c r="G80" s="27"/>
      <c r="H80" s="55" t="str">
        <f t="shared" si="2"/>
        <v>Please Fill the Unit Price</v>
      </c>
    </row>
    <row r="81" spans="2:8" ht="72" x14ac:dyDescent="0.3">
      <c r="B81" s="46">
        <f t="shared" si="10"/>
        <v>9.2999999999999989</v>
      </c>
      <c r="C81" s="29" t="s">
        <v>62</v>
      </c>
      <c r="D81" s="70" t="s">
        <v>131</v>
      </c>
      <c r="E81" s="32">
        <v>1</v>
      </c>
      <c r="F81" s="28" t="s">
        <v>3</v>
      </c>
      <c r="G81" s="27"/>
      <c r="H81" s="55" t="str">
        <f t="shared" si="2"/>
        <v>Please Fill the Unit Price</v>
      </c>
    </row>
    <row r="82" spans="2:8" ht="72" x14ac:dyDescent="0.3">
      <c r="B82" s="109">
        <f t="shared" si="10"/>
        <v>9.3999999999999986</v>
      </c>
      <c r="C82" s="23" t="s">
        <v>93</v>
      </c>
      <c r="D82" s="70" t="s">
        <v>130</v>
      </c>
      <c r="E82" s="25">
        <v>1</v>
      </c>
      <c r="F82" s="41" t="s">
        <v>3</v>
      </c>
      <c r="G82" s="27"/>
      <c r="H82" s="55" t="str">
        <f t="shared" si="2"/>
        <v>Please Fill the Unit Price</v>
      </c>
    </row>
    <row r="83" spans="2:8" ht="72" x14ac:dyDescent="0.3">
      <c r="B83" s="46">
        <f t="shared" si="10"/>
        <v>9.4999999999999982</v>
      </c>
      <c r="C83" s="29" t="s">
        <v>65</v>
      </c>
      <c r="D83" s="70" t="s">
        <v>132</v>
      </c>
      <c r="E83" s="32">
        <v>1</v>
      </c>
      <c r="F83" s="28" t="s">
        <v>3</v>
      </c>
      <c r="G83" s="27"/>
      <c r="H83" s="55" t="str">
        <f t="shared" si="2"/>
        <v>Please Fill the Unit Price</v>
      </c>
    </row>
    <row r="84" spans="2:8" ht="96" x14ac:dyDescent="0.3">
      <c r="B84" s="46">
        <f t="shared" si="10"/>
        <v>9.5999999999999979</v>
      </c>
      <c r="C84" s="29" t="s">
        <v>92</v>
      </c>
      <c r="D84" s="70" t="s">
        <v>133</v>
      </c>
      <c r="E84" s="32">
        <v>2</v>
      </c>
      <c r="F84" s="28" t="s">
        <v>3</v>
      </c>
      <c r="G84" s="27"/>
      <c r="H84" s="55" t="str">
        <f t="shared" si="2"/>
        <v>Please Fill the Unit Price</v>
      </c>
    </row>
    <row r="85" spans="2:8" ht="72" x14ac:dyDescent="0.3">
      <c r="B85" s="46">
        <f t="shared" si="10"/>
        <v>9.6999999999999975</v>
      </c>
      <c r="C85" s="29" t="s">
        <v>66</v>
      </c>
      <c r="D85" s="70" t="s">
        <v>134</v>
      </c>
      <c r="E85" s="32">
        <v>1</v>
      </c>
      <c r="F85" s="28" t="s">
        <v>2</v>
      </c>
      <c r="G85" s="27"/>
      <c r="H85" s="55" t="str">
        <f t="shared" si="2"/>
        <v>Please Fill the Unit Price</v>
      </c>
    </row>
    <row r="86" spans="2:8" ht="72" x14ac:dyDescent="0.3">
      <c r="B86" s="46">
        <f t="shared" si="10"/>
        <v>9.7999999999999972</v>
      </c>
      <c r="C86" s="29" t="s">
        <v>67</v>
      </c>
      <c r="D86" s="70" t="s">
        <v>135</v>
      </c>
      <c r="E86" s="32">
        <v>1</v>
      </c>
      <c r="F86" s="28" t="s">
        <v>3</v>
      </c>
      <c r="G86" s="27"/>
      <c r="H86" s="55" t="str">
        <f t="shared" si="2"/>
        <v>Please Fill the Unit Price</v>
      </c>
    </row>
    <row r="87" spans="2:8" ht="72" x14ac:dyDescent="0.3">
      <c r="B87" s="123">
        <f>B78+0.1</f>
        <v>9.1</v>
      </c>
      <c r="C87" s="33" t="s">
        <v>178</v>
      </c>
      <c r="D87" s="70" t="s">
        <v>136</v>
      </c>
      <c r="E87" s="32">
        <v>1</v>
      </c>
      <c r="F87" s="28" t="s">
        <v>3</v>
      </c>
      <c r="G87" s="27"/>
      <c r="H87" s="55" t="str">
        <f t="shared" si="2"/>
        <v>Please Fill the Unit Price</v>
      </c>
    </row>
    <row r="88" spans="2:8" ht="144" x14ac:dyDescent="0.3">
      <c r="B88" s="123">
        <f t="shared" ref="B88:B115" si="11">B87+0.01</f>
        <v>9.11</v>
      </c>
      <c r="C88" s="29" t="s">
        <v>183</v>
      </c>
      <c r="D88" s="24" t="s">
        <v>158</v>
      </c>
      <c r="E88" s="32">
        <v>1</v>
      </c>
      <c r="F88" s="28" t="s">
        <v>2</v>
      </c>
      <c r="G88" s="27"/>
      <c r="H88" s="55" t="str">
        <f t="shared" si="2"/>
        <v>Please Fill the Unit Price</v>
      </c>
    </row>
    <row r="89" spans="2:8" ht="120" x14ac:dyDescent="0.3">
      <c r="B89" s="123">
        <f t="shared" si="11"/>
        <v>9.1199999999999992</v>
      </c>
      <c r="C89" s="29" t="s">
        <v>68</v>
      </c>
      <c r="D89" s="24" t="s">
        <v>158</v>
      </c>
      <c r="E89" s="32">
        <v>1</v>
      </c>
      <c r="F89" s="28" t="s">
        <v>38</v>
      </c>
      <c r="G89" s="27"/>
      <c r="H89" s="55" t="str">
        <f t="shared" si="2"/>
        <v>Please Fill the Unit Price</v>
      </c>
    </row>
    <row r="90" spans="2:8" ht="76.2" customHeight="1" x14ac:dyDescent="0.3">
      <c r="B90" s="123">
        <f t="shared" si="11"/>
        <v>9.129999999999999</v>
      </c>
      <c r="C90" s="29" t="s">
        <v>94</v>
      </c>
      <c r="D90" s="24" t="s">
        <v>158</v>
      </c>
      <c r="E90" s="32">
        <v>12</v>
      </c>
      <c r="F90" s="28" t="s">
        <v>3</v>
      </c>
      <c r="G90" s="27"/>
      <c r="H90" s="55" t="str">
        <f t="shared" si="2"/>
        <v>Please Fill the Unit Price</v>
      </c>
    </row>
    <row r="91" spans="2:8" ht="48" x14ac:dyDescent="0.3">
      <c r="B91" s="123">
        <f t="shared" si="11"/>
        <v>9.1399999999999988</v>
      </c>
      <c r="C91" s="29" t="s">
        <v>69</v>
      </c>
      <c r="D91" s="70" t="s">
        <v>137</v>
      </c>
      <c r="E91" s="32">
        <v>12</v>
      </c>
      <c r="F91" s="28" t="s">
        <v>3</v>
      </c>
      <c r="G91" s="27"/>
      <c r="H91" s="55" t="str">
        <f t="shared" si="2"/>
        <v>Please Fill the Unit Price</v>
      </c>
    </row>
    <row r="92" spans="2:8" ht="48" x14ac:dyDescent="0.3">
      <c r="B92" s="123">
        <f t="shared" si="11"/>
        <v>9.1499999999999986</v>
      </c>
      <c r="C92" s="29" t="s">
        <v>104</v>
      </c>
      <c r="D92" s="70" t="s">
        <v>171</v>
      </c>
      <c r="E92" s="32">
        <v>1</v>
      </c>
      <c r="F92" s="28" t="s">
        <v>3</v>
      </c>
      <c r="G92" s="27"/>
      <c r="H92" s="55" t="str">
        <f t="shared" si="2"/>
        <v>Please Fill the Unit Price</v>
      </c>
    </row>
    <row r="93" spans="2:8" ht="48" x14ac:dyDescent="0.3">
      <c r="B93" s="123">
        <f t="shared" si="11"/>
        <v>9.1599999999999984</v>
      </c>
      <c r="C93" s="29" t="s">
        <v>98</v>
      </c>
      <c r="D93" s="70" t="s">
        <v>138</v>
      </c>
      <c r="E93" s="32">
        <v>1</v>
      </c>
      <c r="F93" s="28" t="s">
        <v>3</v>
      </c>
      <c r="G93" s="27"/>
      <c r="H93" s="55" t="str">
        <f t="shared" si="2"/>
        <v>Please Fill the Unit Price</v>
      </c>
    </row>
    <row r="94" spans="2:8" ht="48" x14ac:dyDescent="0.3">
      <c r="B94" s="123">
        <f t="shared" si="11"/>
        <v>9.1699999999999982</v>
      </c>
      <c r="C94" s="34" t="s">
        <v>70</v>
      </c>
      <c r="D94" s="70" t="s">
        <v>139</v>
      </c>
      <c r="E94" s="32">
        <f>ROUND(E95,0)</f>
        <v>11</v>
      </c>
      <c r="F94" s="28" t="s">
        <v>3</v>
      </c>
      <c r="G94" s="27"/>
      <c r="H94" s="55" t="str">
        <f t="shared" si="2"/>
        <v>Please Fill the Unit Price</v>
      </c>
    </row>
    <row r="95" spans="2:8" ht="96" x14ac:dyDescent="0.3">
      <c r="B95" s="123">
        <f t="shared" si="11"/>
        <v>9.1799999999999979</v>
      </c>
      <c r="C95" s="29" t="s">
        <v>71</v>
      </c>
      <c r="D95" s="70" t="s">
        <v>140</v>
      </c>
      <c r="E95" s="32">
        <f>ROUND((E11/15),0)</f>
        <v>11</v>
      </c>
      <c r="F95" s="28" t="s">
        <v>3</v>
      </c>
      <c r="G95" s="27"/>
      <c r="H95" s="55" t="str">
        <f t="shared" si="2"/>
        <v>Please Fill the Unit Price</v>
      </c>
    </row>
    <row r="96" spans="2:8" ht="48" x14ac:dyDescent="0.3">
      <c r="B96" s="123">
        <f t="shared" si="11"/>
        <v>9.1899999999999977</v>
      </c>
      <c r="C96" s="29" t="s">
        <v>72</v>
      </c>
      <c r="D96" s="70" t="s">
        <v>141</v>
      </c>
      <c r="E96" s="32">
        <v>2</v>
      </c>
      <c r="F96" s="28" t="s">
        <v>3</v>
      </c>
      <c r="G96" s="27"/>
      <c r="H96" s="55" t="str">
        <f t="shared" si="2"/>
        <v>Please Fill the Unit Price</v>
      </c>
    </row>
    <row r="97" spans="2:8" ht="48" x14ac:dyDescent="0.3">
      <c r="B97" s="123">
        <f t="shared" si="11"/>
        <v>9.1999999999999975</v>
      </c>
      <c r="C97" s="29" t="s">
        <v>73</v>
      </c>
      <c r="D97" s="70" t="s">
        <v>141</v>
      </c>
      <c r="E97" s="32">
        <v>1</v>
      </c>
      <c r="F97" s="28" t="s">
        <v>3</v>
      </c>
      <c r="G97" s="27"/>
      <c r="H97" s="55" t="str">
        <f t="shared" si="2"/>
        <v>Please Fill the Unit Price</v>
      </c>
    </row>
    <row r="98" spans="2:8" ht="48" x14ac:dyDescent="0.3">
      <c r="B98" s="123">
        <f t="shared" si="11"/>
        <v>9.2099999999999973</v>
      </c>
      <c r="C98" s="29" t="s">
        <v>74</v>
      </c>
      <c r="D98" s="70" t="s">
        <v>142</v>
      </c>
      <c r="E98" s="32">
        <v>2</v>
      </c>
      <c r="F98" s="28" t="s">
        <v>3</v>
      </c>
      <c r="G98" s="27"/>
      <c r="H98" s="55" t="str">
        <f t="shared" si="2"/>
        <v>Please Fill the Unit Price</v>
      </c>
    </row>
    <row r="99" spans="2:8" ht="48" x14ac:dyDescent="0.3">
      <c r="B99" s="123">
        <f t="shared" si="11"/>
        <v>9.2199999999999971</v>
      </c>
      <c r="C99" s="29" t="s">
        <v>75</v>
      </c>
      <c r="D99" s="70" t="s">
        <v>143</v>
      </c>
      <c r="E99" s="32">
        <v>2</v>
      </c>
      <c r="F99" s="28" t="s">
        <v>3</v>
      </c>
      <c r="G99" s="27"/>
      <c r="H99" s="55" t="str">
        <f t="shared" si="2"/>
        <v>Please Fill the Unit Price</v>
      </c>
    </row>
    <row r="100" spans="2:8" s="12" customFormat="1" ht="48" x14ac:dyDescent="0.3">
      <c r="B100" s="123">
        <f t="shared" si="11"/>
        <v>9.2299999999999969</v>
      </c>
      <c r="C100" s="35" t="s">
        <v>76</v>
      </c>
      <c r="D100" s="70" t="s">
        <v>144</v>
      </c>
      <c r="E100" s="32">
        <v>5</v>
      </c>
      <c r="F100" s="28" t="s">
        <v>3</v>
      </c>
      <c r="G100" s="27"/>
      <c r="H100" s="55" t="str">
        <f t="shared" si="2"/>
        <v>Please Fill the Unit Price</v>
      </c>
    </row>
    <row r="101" spans="2:8" ht="48" x14ac:dyDescent="0.3">
      <c r="B101" s="123">
        <f t="shared" si="11"/>
        <v>9.2399999999999967</v>
      </c>
      <c r="C101" s="35" t="s">
        <v>35</v>
      </c>
      <c r="D101" s="70" t="s">
        <v>145</v>
      </c>
      <c r="E101" s="32">
        <v>1</v>
      </c>
      <c r="F101" s="28" t="s">
        <v>3</v>
      </c>
      <c r="G101" s="27"/>
      <c r="H101" s="55" t="str">
        <f t="shared" ref="H101:H115" si="12">IF(ISBLANK(G101),"Please Fill the Unit Price",IF(G101&lt;1,"Error, Please enter positive value",(G101*E101)))</f>
        <v>Please Fill the Unit Price</v>
      </c>
    </row>
    <row r="102" spans="2:8" ht="48" x14ac:dyDescent="0.3">
      <c r="B102" s="123">
        <f t="shared" si="11"/>
        <v>9.2499999999999964</v>
      </c>
      <c r="C102" s="35" t="s">
        <v>36</v>
      </c>
      <c r="D102" s="70" t="s">
        <v>146</v>
      </c>
      <c r="E102" s="32">
        <v>2</v>
      </c>
      <c r="F102" s="28" t="s">
        <v>3</v>
      </c>
      <c r="G102" s="27"/>
      <c r="H102" s="55" t="str">
        <f t="shared" si="12"/>
        <v>Please Fill the Unit Price</v>
      </c>
    </row>
    <row r="103" spans="2:8" ht="48" x14ac:dyDescent="0.3">
      <c r="B103" s="123">
        <f t="shared" si="11"/>
        <v>9.2599999999999962</v>
      </c>
      <c r="C103" s="124" t="s">
        <v>77</v>
      </c>
      <c r="D103" s="70" t="s">
        <v>147</v>
      </c>
      <c r="E103" s="32">
        <v>2</v>
      </c>
      <c r="F103" s="37" t="s">
        <v>3</v>
      </c>
      <c r="G103" s="27"/>
      <c r="H103" s="55" t="str">
        <f t="shared" si="12"/>
        <v>Please Fill the Unit Price</v>
      </c>
    </row>
    <row r="104" spans="2:8" ht="48" x14ac:dyDescent="0.3">
      <c r="B104" s="123">
        <f t="shared" si="11"/>
        <v>9.269999999999996</v>
      </c>
      <c r="C104" s="124" t="s">
        <v>78</v>
      </c>
      <c r="D104" s="70" t="s">
        <v>148</v>
      </c>
      <c r="E104" s="25">
        <v>1</v>
      </c>
      <c r="F104" s="37" t="s">
        <v>3</v>
      </c>
      <c r="G104" s="27"/>
      <c r="H104" s="55" t="str">
        <f t="shared" si="12"/>
        <v>Please Fill the Unit Price</v>
      </c>
    </row>
    <row r="105" spans="2:8" ht="48" x14ac:dyDescent="0.3">
      <c r="B105" s="123">
        <f t="shared" si="11"/>
        <v>9.2799999999999958</v>
      </c>
      <c r="C105" s="24" t="s">
        <v>172</v>
      </c>
      <c r="D105" s="70" t="s">
        <v>149</v>
      </c>
      <c r="E105" s="32">
        <v>1</v>
      </c>
      <c r="F105" s="28" t="s">
        <v>3</v>
      </c>
      <c r="G105" s="27"/>
      <c r="H105" s="55" t="str">
        <f t="shared" si="12"/>
        <v>Please Fill the Unit Price</v>
      </c>
    </row>
    <row r="106" spans="2:8" ht="48" x14ac:dyDescent="0.3">
      <c r="B106" s="123">
        <f t="shared" si="11"/>
        <v>9.2899999999999956</v>
      </c>
      <c r="C106" s="38" t="s">
        <v>79</v>
      </c>
      <c r="D106" s="70" t="s">
        <v>150</v>
      </c>
      <c r="E106" s="32">
        <v>1</v>
      </c>
      <c r="F106" s="28" t="s">
        <v>3</v>
      </c>
      <c r="G106" s="27"/>
      <c r="H106" s="55" t="str">
        <f t="shared" si="12"/>
        <v>Please Fill the Unit Price</v>
      </c>
    </row>
    <row r="107" spans="2:8" ht="72" x14ac:dyDescent="0.3">
      <c r="B107" s="123">
        <f t="shared" si="11"/>
        <v>9.2999999999999954</v>
      </c>
      <c r="C107" s="29" t="s">
        <v>80</v>
      </c>
      <c r="D107" s="34" t="s">
        <v>159</v>
      </c>
      <c r="E107" s="37">
        <v>1</v>
      </c>
      <c r="F107" s="37" t="s">
        <v>2</v>
      </c>
      <c r="G107" s="27"/>
      <c r="H107" s="55" t="str">
        <f t="shared" si="12"/>
        <v>Please Fill the Unit Price</v>
      </c>
    </row>
    <row r="108" spans="2:8" ht="72" x14ac:dyDescent="0.3">
      <c r="B108" s="123">
        <f t="shared" si="11"/>
        <v>9.3099999999999952</v>
      </c>
      <c r="C108" s="29" t="s">
        <v>97</v>
      </c>
      <c r="D108" s="70" t="s">
        <v>151</v>
      </c>
      <c r="E108" s="39">
        <v>1</v>
      </c>
      <c r="F108" s="37" t="s">
        <v>2</v>
      </c>
      <c r="G108" s="27"/>
      <c r="H108" s="55" t="str">
        <f t="shared" si="12"/>
        <v>Please Fill the Unit Price</v>
      </c>
    </row>
    <row r="109" spans="2:8" ht="120" x14ac:dyDescent="0.3">
      <c r="B109" s="123">
        <f t="shared" si="11"/>
        <v>9.319999999999995</v>
      </c>
      <c r="C109" s="23" t="s">
        <v>81</v>
      </c>
      <c r="D109" s="70" t="s">
        <v>152</v>
      </c>
      <c r="E109" s="37">
        <f>IF(D7&gt;0,1+6,6)</f>
        <v>6</v>
      </c>
      <c r="F109" s="37" t="s">
        <v>3</v>
      </c>
      <c r="G109" s="27"/>
      <c r="H109" s="55" t="str">
        <f t="shared" si="12"/>
        <v>Please Fill the Unit Price</v>
      </c>
    </row>
    <row r="110" spans="2:8" ht="72" x14ac:dyDescent="0.3">
      <c r="B110" s="123">
        <f t="shared" si="11"/>
        <v>9.3299999999999947</v>
      </c>
      <c r="C110" s="23" t="s">
        <v>82</v>
      </c>
      <c r="D110" s="70" t="s">
        <v>153</v>
      </c>
      <c r="E110" s="37">
        <v>1</v>
      </c>
      <c r="F110" s="37" t="s">
        <v>3</v>
      </c>
      <c r="G110" s="27"/>
      <c r="H110" s="55" t="str">
        <f t="shared" si="12"/>
        <v>Please Fill the Unit Price</v>
      </c>
    </row>
    <row r="111" spans="2:8" ht="48" x14ac:dyDescent="0.3">
      <c r="B111" s="123">
        <f t="shared" si="11"/>
        <v>9.3399999999999945</v>
      </c>
      <c r="C111" s="124" t="s">
        <v>173</v>
      </c>
      <c r="D111" s="70" t="s">
        <v>154</v>
      </c>
      <c r="E111" s="37">
        <v>10</v>
      </c>
      <c r="F111" s="37" t="s">
        <v>3</v>
      </c>
      <c r="G111" s="27"/>
      <c r="H111" s="55" t="str">
        <f t="shared" si="12"/>
        <v>Please Fill the Unit Price</v>
      </c>
    </row>
    <row r="112" spans="2:8" ht="48" x14ac:dyDescent="0.3">
      <c r="B112" s="123">
        <f t="shared" si="11"/>
        <v>9.3499999999999943</v>
      </c>
      <c r="C112" s="124" t="s">
        <v>174</v>
      </c>
      <c r="D112" s="70" t="s">
        <v>155</v>
      </c>
      <c r="E112" s="37">
        <v>10</v>
      </c>
      <c r="F112" s="28" t="s">
        <v>3</v>
      </c>
      <c r="G112" s="27"/>
      <c r="H112" s="55" t="str">
        <f t="shared" si="12"/>
        <v>Please Fill the Unit Price</v>
      </c>
    </row>
    <row r="113" spans="2:8" ht="96" x14ac:dyDescent="0.3">
      <c r="B113" s="123">
        <f t="shared" si="11"/>
        <v>9.3599999999999941</v>
      </c>
      <c r="C113" s="23" t="s">
        <v>83</v>
      </c>
      <c r="D113" s="31" t="s">
        <v>159</v>
      </c>
      <c r="E113" s="37">
        <v>1</v>
      </c>
      <c r="F113" s="37" t="s">
        <v>4</v>
      </c>
      <c r="G113" s="27"/>
      <c r="H113" s="55" t="str">
        <f t="shared" si="12"/>
        <v>Please Fill the Unit Price</v>
      </c>
    </row>
    <row r="114" spans="2:8" ht="48" x14ac:dyDescent="0.3">
      <c r="B114" s="123">
        <f t="shared" si="11"/>
        <v>9.3699999999999939</v>
      </c>
      <c r="C114" s="40" t="s">
        <v>37</v>
      </c>
      <c r="D114" s="31" t="s">
        <v>159</v>
      </c>
      <c r="E114" s="25">
        <v>1</v>
      </c>
      <c r="F114" s="41" t="s">
        <v>39</v>
      </c>
      <c r="G114" s="27"/>
      <c r="H114" s="55" t="str">
        <f t="shared" si="12"/>
        <v>Please Fill the Unit Price</v>
      </c>
    </row>
    <row r="115" spans="2:8" ht="72.599999999999994" thickBot="1" x14ac:dyDescent="0.35">
      <c r="B115" s="125">
        <f t="shared" si="11"/>
        <v>9.3799999999999937</v>
      </c>
      <c r="C115" s="75" t="s">
        <v>58</v>
      </c>
      <c r="D115" s="47"/>
      <c r="E115" s="43">
        <v>1</v>
      </c>
      <c r="F115" s="44" t="s">
        <v>4</v>
      </c>
      <c r="G115" s="45"/>
      <c r="H115" s="55" t="str">
        <f t="shared" si="12"/>
        <v>Please Fill the Unit Price</v>
      </c>
    </row>
    <row r="116" spans="2:8" s="113" customFormat="1" ht="24.6" thickBot="1" x14ac:dyDescent="0.35">
      <c r="B116" s="114">
        <f>B78+1</f>
        <v>10</v>
      </c>
      <c r="C116" s="115" t="s">
        <v>203</v>
      </c>
      <c r="D116" s="115"/>
      <c r="E116" s="73">
        <f>H4</f>
        <v>1</v>
      </c>
      <c r="F116" s="116"/>
      <c r="G116" s="116"/>
      <c r="H116" s="116"/>
    </row>
    <row r="117" spans="2:8" s="113" customFormat="1" ht="72" x14ac:dyDescent="0.3">
      <c r="B117" s="68">
        <f>B116+0.1</f>
        <v>10.1</v>
      </c>
      <c r="C117" s="69" t="s">
        <v>59</v>
      </c>
      <c r="D117" s="70" t="s">
        <v>130</v>
      </c>
      <c r="E117" s="138">
        <f t="shared" ref="E117:E123" si="13">IF($E$116=0,0,1)</f>
        <v>1</v>
      </c>
      <c r="F117" s="71" t="s">
        <v>3</v>
      </c>
      <c r="G117" s="54"/>
      <c r="H117" s="117" t="str">
        <f t="shared" ref="H117:H145" si="14">IF(ISBLANK(G117),"Please Fill the Unit Price",IF(G117&lt;1,"Error, Please enter positive value",(G117*E117)))</f>
        <v>Please Fill the Unit Price</v>
      </c>
    </row>
    <row r="118" spans="2:8" s="113" customFormat="1" ht="72" x14ac:dyDescent="0.3">
      <c r="B118" s="46">
        <f t="shared" ref="B118:B125" si="15">B117+0.1</f>
        <v>10.199999999999999</v>
      </c>
      <c r="C118" s="29" t="s">
        <v>91</v>
      </c>
      <c r="D118" s="29" t="s">
        <v>157</v>
      </c>
      <c r="E118" s="138">
        <f t="shared" si="13"/>
        <v>1</v>
      </c>
      <c r="F118" s="28" t="s">
        <v>3</v>
      </c>
      <c r="G118" s="27"/>
      <c r="H118" s="117" t="str">
        <f t="shared" si="14"/>
        <v>Please Fill the Unit Price</v>
      </c>
    </row>
    <row r="119" spans="2:8" s="113" customFormat="1" ht="48" x14ac:dyDescent="0.3">
      <c r="B119" s="46">
        <f t="shared" si="15"/>
        <v>10.299999999999999</v>
      </c>
      <c r="C119" s="124" t="s">
        <v>204</v>
      </c>
      <c r="D119" s="173" t="s">
        <v>148</v>
      </c>
      <c r="E119" s="138">
        <f t="shared" si="13"/>
        <v>1</v>
      </c>
      <c r="F119" s="141" t="s">
        <v>3</v>
      </c>
      <c r="G119" s="27"/>
      <c r="H119" s="117" t="str">
        <f t="shared" si="14"/>
        <v>Please Fill the Unit Price</v>
      </c>
    </row>
    <row r="120" spans="2:8" s="113" customFormat="1" ht="72" x14ac:dyDescent="0.3">
      <c r="B120" s="46">
        <f t="shared" si="15"/>
        <v>10.399999999999999</v>
      </c>
      <c r="C120" s="29" t="s">
        <v>205</v>
      </c>
      <c r="D120" s="70" t="s">
        <v>133</v>
      </c>
      <c r="E120" s="138">
        <f t="shared" si="13"/>
        <v>1</v>
      </c>
      <c r="F120" s="28" t="s">
        <v>3</v>
      </c>
      <c r="G120" s="27"/>
      <c r="H120" s="117" t="str">
        <f t="shared" si="14"/>
        <v>Please Fill the Unit Price</v>
      </c>
    </row>
    <row r="121" spans="2:8" s="113" customFormat="1" ht="72" x14ac:dyDescent="0.3">
      <c r="B121" s="46">
        <f t="shared" si="15"/>
        <v>10.499999999999998</v>
      </c>
      <c r="C121" s="29" t="s">
        <v>66</v>
      </c>
      <c r="D121" s="70" t="s">
        <v>134</v>
      </c>
      <c r="E121" s="138">
        <f t="shared" si="13"/>
        <v>1</v>
      </c>
      <c r="F121" s="28" t="s">
        <v>2</v>
      </c>
      <c r="G121" s="27"/>
      <c r="H121" s="117" t="str">
        <f t="shared" si="14"/>
        <v>Please Fill the Unit Price</v>
      </c>
    </row>
    <row r="122" spans="2:8" s="113" customFormat="1" ht="144" x14ac:dyDescent="0.3">
      <c r="B122" s="46">
        <f t="shared" si="15"/>
        <v>10.599999999999998</v>
      </c>
      <c r="C122" s="29" t="s">
        <v>206</v>
      </c>
      <c r="D122" s="24" t="s">
        <v>158</v>
      </c>
      <c r="E122" s="138">
        <f t="shared" si="13"/>
        <v>1</v>
      </c>
      <c r="F122" s="28" t="s">
        <v>2</v>
      </c>
      <c r="G122" s="27"/>
      <c r="H122" s="117" t="str">
        <f t="shared" si="14"/>
        <v>Please Fill the Unit Price</v>
      </c>
    </row>
    <row r="123" spans="2:8" s="113" customFormat="1" ht="120" x14ac:dyDescent="0.3">
      <c r="B123" s="46">
        <f t="shared" si="15"/>
        <v>10.699999999999998</v>
      </c>
      <c r="C123" s="29" t="s">
        <v>68</v>
      </c>
      <c r="D123" s="24" t="s">
        <v>158</v>
      </c>
      <c r="E123" s="138">
        <f t="shared" si="13"/>
        <v>1</v>
      </c>
      <c r="F123" s="28" t="s">
        <v>38</v>
      </c>
      <c r="G123" s="27"/>
      <c r="H123" s="117" t="str">
        <f t="shared" si="14"/>
        <v>Please Fill the Unit Price</v>
      </c>
    </row>
    <row r="124" spans="2:8" s="113" customFormat="1" ht="76.2" customHeight="1" x14ac:dyDescent="0.3">
      <c r="B124" s="46">
        <f t="shared" si="15"/>
        <v>10.799999999999997</v>
      </c>
      <c r="C124" s="29" t="s">
        <v>94</v>
      </c>
      <c r="D124" s="24" t="s">
        <v>158</v>
      </c>
      <c r="E124" s="138">
        <f>IF($E$116=0,0,4)</f>
        <v>4</v>
      </c>
      <c r="F124" s="28" t="s">
        <v>3</v>
      </c>
      <c r="G124" s="27"/>
      <c r="H124" s="117" t="str">
        <f t="shared" si="14"/>
        <v>Please Fill the Unit Price</v>
      </c>
    </row>
    <row r="125" spans="2:8" s="113" customFormat="1" ht="48" x14ac:dyDescent="0.3">
      <c r="B125" s="46">
        <f t="shared" si="15"/>
        <v>10.899999999999997</v>
      </c>
      <c r="C125" s="29" t="s">
        <v>69</v>
      </c>
      <c r="D125" s="70" t="s">
        <v>137</v>
      </c>
      <c r="E125" s="138">
        <f>IF($E$116=0,0,4)</f>
        <v>4</v>
      </c>
      <c r="F125" s="28" t="s">
        <v>3</v>
      </c>
      <c r="G125" s="27"/>
      <c r="H125" s="117" t="str">
        <f t="shared" si="14"/>
        <v>Please Fill the Unit Price</v>
      </c>
    </row>
    <row r="126" spans="2:8" s="113" customFormat="1" ht="48" x14ac:dyDescent="0.3">
      <c r="B126" s="123">
        <f>B116+0.1</f>
        <v>10.1</v>
      </c>
      <c r="C126" s="29" t="s">
        <v>104</v>
      </c>
      <c r="D126" s="70" t="s">
        <v>171</v>
      </c>
      <c r="E126" s="138">
        <f>IF($E$116=0,0,1)</f>
        <v>1</v>
      </c>
      <c r="F126" s="28" t="s">
        <v>3</v>
      </c>
      <c r="G126" s="27"/>
      <c r="H126" s="117" t="str">
        <f t="shared" si="14"/>
        <v>Please Fill the Unit Price</v>
      </c>
    </row>
    <row r="127" spans="2:8" s="113" customFormat="1" ht="48" x14ac:dyDescent="0.3">
      <c r="B127" s="123">
        <f t="shared" ref="B127:B146" si="16">B126+0.01</f>
        <v>10.11</v>
      </c>
      <c r="C127" s="29" t="s">
        <v>98</v>
      </c>
      <c r="D127" s="70" t="s">
        <v>138</v>
      </c>
      <c r="E127" s="138">
        <f>IF($E$116=0,0,1)</f>
        <v>1</v>
      </c>
      <c r="F127" s="28" t="s">
        <v>3</v>
      </c>
      <c r="G127" s="27"/>
      <c r="H127" s="117" t="str">
        <f t="shared" si="14"/>
        <v>Please Fill the Unit Price</v>
      </c>
    </row>
    <row r="128" spans="2:8" s="113" customFormat="1" ht="48" x14ac:dyDescent="0.3">
      <c r="B128" s="123">
        <f t="shared" si="16"/>
        <v>10.119999999999999</v>
      </c>
      <c r="C128" s="34" t="s">
        <v>70</v>
      </c>
      <c r="D128" s="70" t="s">
        <v>139</v>
      </c>
      <c r="E128" s="32">
        <f>E129</f>
        <v>4</v>
      </c>
      <c r="F128" s="28" t="s">
        <v>3</v>
      </c>
      <c r="G128" s="27"/>
      <c r="H128" s="117" t="str">
        <f t="shared" si="14"/>
        <v>Please Fill the Unit Price</v>
      </c>
    </row>
    <row r="129" spans="2:8" s="113" customFormat="1" ht="96" x14ac:dyDescent="0.3">
      <c r="B129" s="123">
        <f t="shared" si="16"/>
        <v>10.129999999999999</v>
      </c>
      <c r="C129" s="29" t="s">
        <v>71</v>
      </c>
      <c r="D129" s="70" t="s">
        <v>140</v>
      </c>
      <c r="E129" s="138">
        <f>IF($E$116=0,0,4)</f>
        <v>4</v>
      </c>
      <c r="F129" s="28" t="s">
        <v>3</v>
      </c>
      <c r="G129" s="27"/>
      <c r="H129" s="117" t="str">
        <f t="shared" si="14"/>
        <v>Please Fill the Unit Price</v>
      </c>
    </row>
    <row r="130" spans="2:8" s="113" customFormat="1" ht="48" x14ac:dyDescent="0.3">
      <c r="B130" s="123">
        <f t="shared" si="16"/>
        <v>10.139999999999999</v>
      </c>
      <c r="C130" s="29" t="s">
        <v>72</v>
      </c>
      <c r="D130" s="70" t="s">
        <v>141</v>
      </c>
      <c r="E130" s="138">
        <f>IF($E$116=0,0,1)</f>
        <v>1</v>
      </c>
      <c r="F130" s="28" t="s">
        <v>3</v>
      </c>
      <c r="G130" s="27"/>
      <c r="H130" s="117" t="str">
        <f t="shared" si="14"/>
        <v>Please Fill the Unit Price</v>
      </c>
    </row>
    <row r="131" spans="2:8" s="113" customFormat="1" ht="48" x14ac:dyDescent="0.3">
      <c r="B131" s="123">
        <f t="shared" si="16"/>
        <v>10.149999999999999</v>
      </c>
      <c r="C131" s="29" t="s">
        <v>74</v>
      </c>
      <c r="D131" s="70" t="s">
        <v>142</v>
      </c>
      <c r="E131" s="138">
        <f>IF($E$116=0,0,1)</f>
        <v>1</v>
      </c>
      <c r="F131" s="28" t="s">
        <v>3</v>
      </c>
      <c r="G131" s="27"/>
      <c r="H131" s="117" t="str">
        <f t="shared" si="14"/>
        <v>Please Fill the Unit Price</v>
      </c>
    </row>
    <row r="132" spans="2:8" s="113" customFormat="1" ht="48" x14ac:dyDescent="0.3">
      <c r="B132" s="123">
        <f t="shared" si="16"/>
        <v>10.159999999999998</v>
      </c>
      <c r="C132" s="29" t="s">
        <v>75</v>
      </c>
      <c r="D132" s="70" t="s">
        <v>143</v>
      </c>
      <c r="E132" s="138">
        <f>IF($E$116=0,0,1)</f>
        <v>1</v>
      </c>
      <c r="F132" s="28" t="s">
        <v>3</v>
      </c>
      <c r="G132" s="27"/>
      <c r="H132" s="117" t="str">
        <f t="shared" si="14"/>
        <v>Please Fill the Unit Price</v>
      </c>
    </row>
    <row r="133" spans="2:8" s="142" customFormat="1" ht="48" x14ac:dyDescent="0.3">
      <c r="B133" s="123">
        <f t="shared" si="16"/>
        <v>10.169999999999998</v>
      </c>
      <c r="C133" s="35" t="s">
        <v>76</v>
      </c>
      <c r="D133" s="70" t="s">
        <v>144</v>
      </c>
      <c r="E133" s="138">
        <f>IF($E$116=0,0,2)</f>
        <v>2</v>
      </c>
      <c r="F133" s="28" t="s">
        <v>3</v>
      </c>
      <c r="G133" s="27"/>
      <c r="H133" s="117" t="str">
        <f t="shared" si="14"/>
        <v>Please Fill the Unit Price</v>
      </c>
    </row>
    <row r="134" spans="2:8" s="113" customFormat="1" ht="48" x14ac:dyDescent="0.3">
      <c r="B134" s="123">
        <f t="shared" si="16"/>
        <v>10.179999999999998</v>
      </c>
      <c r="C134" s="35" t="s">
        <v>36</v>
      </c>
      <c r="D134" s="70" t="s">
        <v>146</v>
      </c>
      <c r="E134" s="138">
        <f t="shared" ref="E134:E141" si="17">IF($E$116=0,0,1)</f>
        <v>1</v>
      </c>
      <c r="F134" s="28" t="s">
        <v>3</v>
      </c>
      <c r="G134" s="27"/>
      <c r="H134" s="117" t="str">
        <f t="shared" si="14"/>
        <v>Please Fill the Unit Price</v>
      </c>
    </row>
    <row r="135" spans="2:8" s="113" customFormat="1" ht="48" x14ac:dyDescent="0.3">
      <c r="B135" s="123">
        <f t="shared" si="16"/>
        <v>10.189999999999998</v>
      </c>
      <c r="C135" s="124" t="s">
        <v>77</v>
      </c>
      <c r="D135" s="70" t="s">
        <v>147</v>
      </c>
      <c r="E135" s="138">
        <f t="shared" si="17"/>
        <v>1</v>
      </c>
      <c r="F135" s="141" t="s">
        <v>3</v>
      </c>
      <c r="G135" s="27"/>
      <c r="H135" s="117" t="str">
        <f t="shared" si="14"/>
        <v>Please Fill the Unit Price</v>
      </c>
    </row>
    <row r="136" spans="2:8" s="113" customFormat="1" ht="48" x14ac:dyDescent="0.3">
      <c r="B136" s="123">
        <f t="shared" si="16"/>
        <v>10.199999999999998</v>
      </c>
      <c r="C136" s="24" t="s">
        <v>172</v>
      </c>
      <c r="D136" s="70" t="s">
        <v>149</v>
      </c>
      <c r="E136" s="138">
        <f t="shared" si="17"/>
        <v>1</v>
      </c>
      <c r="F136" s="28" t="s">
        <v>3</v>
      </c>
      <c r="G136" s="27"/>
      <c r="H136" s="117" t="str">
        <f t="shared" si="14"/>
        <v>Please Fill the Unit Price</v>
      </c>
    </row>
    <row r="137" spans="2:8" s="113" customFormat="1" ht="48" x14ac:dyDescent="0.3">
      <c r="B137" s="123">
        <f t="shared" si="16"/>
        <v>10.209999999999997</v>
      </c>
      <c r="C137" s="38" t="s">
        <v>207</v>
      </c>
      <c r="D137" s="70" t="s">
        <v>150</v>
      </c>
      <c r="E137" s="138">
        <f t="shared" si="17"/>
        <v>1</v>
      </c>
      <c r="F137" s="28" t="s">
        <v>3</v>
      </c>
      <c r="G137" s="27"/>
      <c r="H137" s="117" t="str">
        <f t="shared" si="14"/>
        <v>Please Fill the Unit Price</v>
      </c>
    </row>
    <row r="138" spans="2:8" s="113" customFormat="1" ht="72" x14ac:dyDescent="0.3">
      <c r="B138" s="123">
        <f t="shared" si="16"/>
        <v>10.219999999999997</v>
      </c>
      <c r="C138" s="29" t="s">
        <v>80</v>
      </c>
      <c r="D138" s="34" t="s">
        <v>159</v>
      </c>
      <c r="E138" s="138">
        <f t="shared" si="17"/>
        <v>1</v>
      </c>
      <c r="F138" s="141" t="s">
        <v>2</v>
      </c>
      <c r="G138" s="27"/>
      <c r="H138" s="117" t="str">
        <f t="shared" si="14"/>
        <v>Please Fill the Unit Price</v>
      </c>
    </row>
    <row r="139" spans="2:8" s="113" customFormat="1" ht="72" x14ac:dyDescent="0.3">
      <c r="B139" s="123">
        <f t="shared" si="16"/>
        <v>10.229999999999997</v>
      </c>
      <c r="C139" s="29" t="s">
        <v>97</v>
      </c>
      <c r="D139" s="70" t="s">
        <v>151</v>
      </c>
      <c r="E139" s="138">
        <f t="shared" si="17"/>
        <v>1</v>
      </c>
      <c r="F139" s="141" t="s">
        <v>2</v>
      </c>
      <c r="G139" s="27"/>
      <c r="H139" s="117" t="str">
        <f t="shared" si="14"/>
        <v>Please Fill the Unit Price</v>
      </c>
    </row>
    <row r="140" spans="2:8" s="113" customFormat="1" ht="96" x14ac:dyDescent="0.3">
      <c r="B140" s="123">
        <f t="shared" si="16"/>
        <v>10.239999999999997</v>
      </c>
      <c r="C140" s="23" t="s">
        <v>208</v>
      </c>
      <c r="D140" s="70" t="s">
        <v>152</v>
      </c>
      <c r="E140" s="138">
        <f t="shared" si="17"/>
        <v>1</v>
      </c>
      <c r="F140" s="141" t="s">
        <v>3</v>
      </c>
      <c r="G140" s="27"/>
      <c r="H140" s="117" t="str">
        <f t="shared" si="14"/>
        <v>Please Fill the Unit Price</v>
      </c>
    </row>
    <row r="141" spans="2:8" s="113" customFormat="1" ht="72" x14ac:dyDescent="0.3">
      <c r="B141" s="123">
        <f t="shared" si="16"/>
        <v>10.249999999999996</v>
      </c>
      <c r="C141" s="23" t="s">
        <v>209</v>
      </c>
      <c r="D141" s="70" t="s">
        <v>153</v>
      </c>
      <c r="E141" s="138">
        <f t="shared" si="17"/>
        <v>1</v>
      </c>
      <c r="F141" s="141" t="s">
        <v>3</v>
      </c>
      <c r="G141" s="27"/>
      <c r="H141" s="117" t="str">
        <f t="shared" si="14"/>
        <v>Please Fill the Unit Price</v>
      </c>
    </row>
    <row r="142" spans="2:8" s="113" customFormat="1" ht="48" x14ac:dyDescent="0.3">
      <c r="B142" s="123">
        <f t="shared" si="16"/>
        <v>10.259999999999996</v>
      </c>
      <c r="C142" s="124" t="s">
        <v>173</v>
      </c>
      <c r="D142" s="70" t="s">
        <v>154</v>
      </c>
      <c r="E142" s="138">
        <f>IF($E$116=0,0,4)</f>
        <v>4</v>
      </c>
      <c r="F142" s="141" t="s">
        <v>3</v>
      </c>
      <c r="G142" s="27"/>
      <c r="H142" s="117" t="str">
        <f t="shared" si="14"/>
        <v>Please Fill the Unit Price</v>
      </c>
    </row>
    <row r="143" spans="2:8" s="113" customFormat="1" ht="48" x14ac:dyDescent="0.3">
      <c r="B143" s="123">
        <f t="shared" si="16"/>
        <v>10.269999999999996</v>
      </c>
      <c r="C143" s="124" t="s">
        <v>174</v>
      </c>
      <c r="D143" s="70" t="s">
        <v>155</v>
      </c>
      <c r="E143" s="138">
        <f>IF($E$116=0,0,4)</f>
        <v>4</v>
      </c>
      <c r="F143" s="28" t="s">
        <v>3</v>
      </c>
      <c r="G143" s="27"/>
      <c r="H143" s="117" t="str">
        <f t="shared" si="14"/>
        <v>Please Fill the Unit Price</v>
      </c>
    </row>
    <row r="144" spans="2:8" s="113" customFormat="1" ht="96" x14ac:dyDescent="0.3">
      <c r="B144" s="123">
        <f t="shared" si="16"/>
        <v>10.279999999999996</v>
      </c>
      <c r="C144" s="23" t="s">
        <v>83</v>
      </c>
      <c r="D144" s="31" t="s">
        <v>159</v>
      </c>
      <c r="E144" s="138">
        <f>IF($E$116=0,0,1)</f>
        <v>1</v>
      </c>
      <c r="F144" s="141" t="s">
        <v>4</v>
      </c>
      <c r="G144" s="27"/>
      <c r="H144" s="117" t="str">
        <f t="shared" si="14"/>
        <v>Please Fill the Unit Price</v>
      </c>
    </row>
    <row r="145" spans="2:8" s="113" customFormat="1" ht="48" x14ac:dyDescent="0.3">
      <c r="B145" s="123">
        <f t="shared" si="16"/>
        <v>10.289999999999996</v>
      </c>
      <c r="C145" s="40" t="s">
        <v>37</v>
      </c>
      <c r="D145" s="31" t="s">
        <v>159</v>
      </c>
      <c r="E145" s="138">
        <f>IF($E$116=0,0,1)</f>
        <v>1</v>
      </c>
      <c r="F145" s="41" t="s">
        <v>39</v>
      </c>
      <c r="G145" s="27"/>
      <c r="H145" s="117" t="str">
        <f t="shared" si="14"/>
        <v>Please Fill the Unit Price</v>
      </c>
    </row>
    <row r="146" spans="2:8" s="113" customFormat="1" ht="72.599999999999994" thickBot="1" x14ac:dyDescent="0.35">
      <c r="B146" s="122">
        <f t="shared" si="16"/>
        <v>10.299999999999995</v>
      </c>
      <c r="C146" s="75" t="s">
        <v>58</v>
      </c>
      <c r="D146" s="143"/>
      <c r="E146" s="60"/>
      <c r="F146" s="61"/>
      <c r="G146" s="62"/>
      <c r="H146" s="144">
        <f>G146*E146</f>
        <v>0</v>
      </c>
    </row>
    <row r="147" spans="2:8" ht="24.6" thickBot="1" x14ac:dyDescent="0.35">
      <c r="B147" s="145"/>
      <c r="C147" s="146" t="s">
        <v>23</v>
      </c>
      <c r="D147" s="147"/>
      <c r="E147" s="148"/>
      <c r="F147" s="149"/>
      <c r="G147" s="150"/>
      <c r="H147" s="151">
        <f>SUM(H12:H146)</f>
        <v>0</v>
      </c>
    </row>
    <row r="148" spans="2:8" ht="24.6" thickBot="1" x14ac:dyDescent="0.35">
      <c r="B148" s="225" t="s">
        <v>15</v>
      </c>
      <c r="C148" s="226"/>
      <c r="D148" s="48"/>
      <c r="E148" s="49"/>
      <c r="F148" s="49"/>
      <c r="G148" s="50"/>
      <c r="H148" s="51"/>
    </row>
    <row r="149" spans="2:8" ht="24.6" thickBot="1" x14ac:dyDescent="0.35">
      <c r="B149" s="114">
        <f>B116+1</f>
        <v>11</v>
      </c>
      <c r="C149" s="118" t="s">
        <v>14</v>
      </c>
      <c r="D149" s="56"/>
      <c r="E149" s="57"/>
      <c r="F149" s="57"/>
      <c r="G149" s="58"/>
      <c r="H149" s="59"/>
    </row>
    <row r="150" spans="2:8" ht="48" x14ac:dyDescent="0.3">
      <c r="B150" s="126">
        <f>B149+0.1</f>
        <v>11.1</v>
      </c>
      <c r="C150" s="127" t="s">
        <v>84</v>
      </c>
      <c r="D150" s="52" t="s">
        <v>160</v>
      </c>
      <c r="E150" s="53">
        <f>60</f>
        <v>60</v>
      </c>
      <c r="F150" s="53" t="s">
        <v>12</v>
      </c>
      <c r="G150" s="54"/>
      <c r="H150" s="55" t="str">
        <f t="shared" ref="H150:H155" si="18">IF(ISBLANK(G150),"Please Fill the Unit Price",IF(G150&lt;1,"Error, Please enter positive value",(G150*E150)))</f>
        <v>Please Fill the Unit Price</v>
      </c>
    </row>
    <row r="151" spans="2:8" ht="48" x14ac:dyDescent="0.3">
      <c r="B151" s="128">
        <f t="shared" ref="B151:B155" si="19">B150+0.1</f>
        <v>11.2</v>
      </c>
      <c r="C151" s="129" t="s">
        <v>95</v>
      </c>
      <c r="D151" s="52" t="s">
        <v>160</v>
      </c>
      <c r="E151" s="37">
        <f>60*9</f>
        <v>540</v>
      </c>
      <c r="F151" s="53" t="s">
        <v>12</v>
      </c>
      <c r="G151" s="27"/>
      <c r="H151" s="55" t="str">
        <f t="shared" si="18"/>
        <v>Please Fill the Unit Price</v>
      </c>
    </row>
    <row r="152" spans="2:8" ht="48" x14ac:dyDescent="0.3">
      <c r="B152" s="128">
        <f t="shared" si="19"/>
        <v>11.299999999999999</v>
      </c>
      <c r="C152" s="129" t="s">
        <v>85</v>
      </c>
      <c r="D152" s="52" t="s">
        <v>160</v>
      </c>
      <c r="E152" s="37">
        <f>60*3</f>
        <v>180</v>
      </c>
      <c r="F152" s="53" t="s">
        <v>12</v>
      </c>
      <c r="G152" s="27"/>
      <c r="H152" s="55" t="str">
        <f t="shared" si="18"/>
        <v>Please Fill the Unit Price</v>
      </c>
    </row>
    <row r="153" spans="2:8" ht="72" x14ac:dyDescent="0.3">
      <c r="B153" s="128">
        <f t="shared" si="19"/>
        <v>11.399999999999999</v>
      </c>
      <c r="C153" s="130" t="s">
        <v>175</v>
      </c>
      <c r="D153" s="42" t="s">
        <v>161</v>
      </c>
      <c r="E153" s="37">
        <v>60</v>
      </c>
      <c r="F153" s="53" t="s">
        <v>12</v>
      </c>
      <c r="G153" s="27"/>
      <c r="H153" s="55" t="str">
        <f t="shared" si="18"/>
        <v>Please Fill the Unit Price</v>
      </c>
    </row>
    <row r="154" spans="2:8" ht="72" x14ac:dyDescent="0.3">
      <c r="B154" s="128">
        <f t="shared" si="19"/>
        <v>11.499999999999998</v>
      </c>
      <c r="C154" s="124" t="s">
        <v>96</v>
      </c>
      <c r="D154" s="36" t="s">
        <v>159</v>
      </c>
      <c r="E154" s="37">
        <v>60</v>
      </c>
      <c r="F154" s="53" t="s">
        <v>12</v>
      </c>
      <c r="G154" s="27"/>
      <c r="H154" s="55" t="str">
        <f t="shared" si="18"/>
        <v>Please Fill the Unit Price</v>
      </c>
    </row>
    <row r="155" spans="2:8" ht="48.6" thickBot="1" x14ac:dyDescent="0.35">
      <c r="B155" s="152">
        <f t="shared" si="19"/>
        <v>11.599999999999998</v>
      </c>
      <c r="C155" s="153" t="s">
        <v>162</v>
      </c>
      <c r="D155" s="154" t="s">
        <v>159</v>
      </c>
      <c r="E155" s="155">
        <v>60</v>
      </c>
      <c r="F155" s="155" t="s">
        <v>12</v>
      </c>
      <c r="G155" s="62"/>
      <c r="H155" s="156" t="str">
        <f t="shared" si="18"/>
        <v>Please Fill the Unit Price</v>
      </c>
    </row>
    <row r="156" spans="2:8" ht="24.6" thickBot="1" x14ac:dyDescent="0.35">
      <c r="B156" s="157"/>
      <c r="C156" s="158" t="s">
        <v>13</v>
      </c>
      <c r="D156" s="159"/>
      <c r="E156" s="179"/>
      <c r="F156" s="159"/>
      <c r="G156" s="160"/>
      <c r="H156" s="151">
        <f>SUM(H150:H155)</f>
        <v>0</v>
      </c>
    </row>
    <row r="157" spans="2:8" ht="27" thickBot="1" x14ac:dyDescent="0.35">
      <c r="B157" s="131"/>
      <c r="C157" s="132" t="s">
        <v>22</v>
      </c>
      <c r="D157" s="63"/>
      <c r="E157" s="64"/>
      <c r="F157" s="65"/>
      <c r="G157" s="66"/>
      <c r="H157" s="67">
        <f>IF(OR(ISNONTEXT(H147)*ISNUMBER(H147)=0,ISNONTEXT(H156)*ISNUMBER(H156)=0),"Error, Please check the values",H147+H156)</f>
        <v>0</v>
      </c>
    </row>
    <row r="158" spans="2:8" ht="15.6" x14ac:dyDescent="0.3">
      <c r="B158" s="7"/>
      <c r="C158" s="8"/>
      <c r="D158" s="8"/>
      <c r="E158" s="9"/>
      <c r="F158" s="9"/>
      <c r="G158" s="7"/>
      <c r="H158" s="7"/>
    </row>
  </sheetData>
  <sheetProtection algorithmName="SHA-512" hashValue="mj+dMXEobKkHkf2QRBfxDLlwub7pyC88g6hGFJHLYy1woB141MZHJw7JdrvDar9m4ww6QZKmCu9O6IkgFGD3tA==" saltValue="wKAhM7Pyyukdb+3Wb1SHVw==" spinCount="100000" sheet="1" formatCells="0" formatColumns="0" formatRows="0" insertColumns="0" insertRows="0" insertHyperlinks="0" deleteColumns="0" deleteRows="0" sort="0" autoFilter="0" pivotTables="0"/>
  <protectedRanges>
    <protectedRange sqref="D31:G31 D19:G19 D40:G40 D52:G52 D115:G115 D65:G65 D75:G75" name="any other"/>
    <protectedRange sqref="G21:G31" name="VIDES1"/>
    <protectedRange sqref="G33:G40" name="VASD"/>
    <protectedRange sqref="G12:G19" name="TMCS"/>
    <protectedRange sqref="G42:G52 G73:G75 G63:G65" name="VMS"/>
    <protectedRange sqref="G54:G58" name="OFC"/>
    <protectedRange sqref="G79:G115" name="ControlCenter"/>
    <protectedRange sqref="G150:G155" name="OM"/>
    <protectedRange sqref="G77 G60:G62 G67:G72" name="Power"/>
    <protectedRange sqref="G77 G60:G62 G67:G72" name="ControlCenter_1"/>
    <protectedRange sqref="C31 C19 C40 C52 C115 C65 C75" name="any other_1"/>
    <protectedRange sqref="G117:G146" name="ControlCenter_2"/>
    <protectedRange sqref="C146:D146 F146:G146" name="any other_2"/>
    <protectedRange sqref="E146" name="any other_1_1"/>
  </protectedRanges>
  <mergeCells count="4">
    <mergeCell ref="B2:H2"/>
    <mergeCell ref="B3:H3"/>
    <mergeCell ref="B10:C10"/>
    <mergeCell ref="B148:C148"/>
  </mergeCells>
  <conditionalFormatting sqref="B12:H19">
    <cfRule type="expression" dxfId="21" priority="13">
      <formula>$E12=0</formula>
    </cfRule>
  </conditionalFormatting>
  <conditionalFormatting sqref="B21:H30">
    <cfRule type="expression" dxfId="20" priority="12">
      <formula>$E21=0</formula>
    </cfRule>
  </conditionalFormatting>
  <conditionalFormatting sqref="B33:H39">
    <cfRule type="expression" dxfId="19" priority="11">
      <formula>$E33=0</formula>
    </cfRule>
  </conditionalFormatting>
  <conditionalFormatting sqref="B42:H51">
    <cfRule type="expression" dxfId="18" priority="10">
      <formula>$E42=0</formula>
    </cfRule>
  </conditionalFormatting>
  <conditionalFormatting sqref="B54:H58">
    <cfRule type="expression" dxfId="17" priority="8">
      <formula>$E54=0</formula>
    </cfRule>
  </conditionalFormatting>
  <conditionalFormatting sqref="B60:H64">
    <cfRule type="expression" dxfId="16" priority="7">
      <formula>$E60=0</formula>
    </cfRule>
  </conditionalFormatting>
  <conditionalFormatting sqref="B67:H74">
    <cfRule type="expression" dxfId="15" priority="6">
      <formula>$E67=0</formula>
    </cfRule>
  </conditionalFormatting>
  <conditionalFormatting sqref="B77:H77">
    <cfRule type="expression" dxfId="14" priority="4">
      <formula>$E77=0</formula>
    </cfRule>
  </conditionalFormatting>
  <conditionalFormatting sqref="B79:H114">
    <cfRule type="expression" dxfId="13" priority="3">
      <formula>$E79=0</formula>
    </cfRule>
  </conditionalFormatting>
  <conditionalFormatting sqref="B117:H145">
    <cfRule type="expression" dxfId="12" priority="2">
      <formula>$E117=0</formula>
    </cfRule>
  </conditionalFormatting>
  <conditionalFormatting sqref="B150:H155">
    <cfRule type="expression" dxfId="11" priority="1">
      <formula>$E150=0</formula>
    </cfRule>
  </conditionalFormatting>
  <conditionalFormatting sqref="H12:H19">
    <cfRule type="containsText" dxfId="10" priority="27" operator="containsText" text="Error">
      <formula>NOT(ISERROR(SEARCH("Error",H12)))</formula>
    </cfRule>
  </conditionalFormatting>
  <conditionalFormatting sqref="H21:H31">
    <cfRule type="containsText" dxfId="9" priority="25" operator="containsText" text="Error">
      <formula>NOT(ISERROR(SEARCH("Error",H21)))</formula>
    </cfRule>
  </conditionalFormatting>
  <conditionalFormatting sqref="H33:H40">
    <cfRule type="containsText" dxfId="8" priority="24" operator="containsText" text="Error">
      <formula>NOT(ISERROR(SEARCH("Error",H33)))</formula>
    </cfRule>
  </conditionalFormatting>
  <conditionalFormatting sqref="H42:H52">
    <cfRule type="containsText" dxfId="7" priority="23" operator="containsText" text="Error">
      <formula>NOT(ISERROR(SEARCH("Error",H42)))</formula>
    </cfRule>
  </conditionalFormatting>
  <conditionalFormatting sqref="H54:H58">
    <cfRule type="containsText" dxfId="6" priority="21" operator="containsText" text="Error">
      <formula>NOT(ISERROR(SEARCH("Error",H54)))</formula>
    </cfRule>
  </conditionalFormatting>
  <conditionalFormatting sqref="H60:H65">
    <cfRule type="containsText" dxfId="5" priority="15" operator="containsText" text="Error">
      <formula>NOT(ISERROR(SEARCH("Error",H60)))</formula>
    </cfRule>
  </conditionalFormatting>
  <conditionalFormatting sqref="H67:H75">
    <cfRule type="containsText" dxfId="4" priority="16" operator="containsText" text="Error">
      <formula>NOT(ISERROR(SEARCH("Error",H67)))</formula>
    </cfRule>
  </conditionalFormatting>
  <conditionalFormatting sqref="H77">
    <cfRule type="containsText" dxfId="3" priority="20" operator="containsText" text="Error">
      <formula>NOT(ISERROR(SEARCH("Error",H77)))</formula>
    </cfRule>
  </conditionalFormatting>
  <conditionalFormatting sqref="H79:H115">
    <cfRule type="containsText" dxfId="2" priority="26" operator="containsText" text="Error">
      <formula>NOT(ISERROR(SEARCH("Error",H79)))</formula>
    </cfRule>
  </conditionalFormatting>
  <conditionalFormatting sqref="H117:H147">
    <cfRule type="containsText" dxfId="1" priority="14" operator="containsText" text="Error">
      <formula>NOT(ISERROR(SEARCH("Error",H117)))</formula>
    </cfRule>
  </conditionalFormatting>
  <conditionalFormatting sqref="H150:H157">
    <cfRule type="containsText" dxfId="0" priority="22" operator="containsText" text="Error">
      <formula>NOT(ISERROR(SEARCH("Error",H150)))</formula>
    </cfRule>
  </conditionalFormatting>
  <pageMargins left="0.23622047244094491" right="0.23622047244094491" top="0.74803149606299213" bottom="0.74803149606299213" header="0.31496062992125984" footer="0.31496062992125984"/>
  <pageSetup scale="66" fitToHeight="0" orientation="landscape" r:id="rId1"/>
  <headerFooter>
    <oddHeader xml:space="preserve">&amp;R&amp;K01+041Financial bid for ATMS Implementation </oddHeader>
    <oddFooter>Page &amp;P of &amp;N</oddFooter>
  </headerFooter>
  <rowBreaks count="3" manualBreakCount="3">
    <brk id="52" min="1" max="7" man="1"/>
    <brk id="77" min="1" max="7" man="1"/>
    <brk id="147" min="1" max="7" man="1"/>
  </rowBreaks>
  <ignoredErrors>
    <ignoredError sqref="E13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 F-1</vt:lpstr>
      <vt:lpstr>Bareily-Sitapur</vt:lpstr>
      <vt:lpstr>'Bareily-Sitapur'!Print_Area</vt:lpstr>
      <vt:lpstr>'Form F-1'!Print_Area</vt:lpstr>
      <vt:lpstr>'Bareily-Sitapur'!Print_Titles</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S</dc:creator>
  <cp:lastModifiedBy>Manohar M</cp:lastModifiedBy>
  <cp:lastPrinted>2025-07-01T09:59:20Z</cp:lastPrinted>
  <dcterms:created xsi:type="dcterms:W3CDTF">2024-06-25T07:03:39Z</dcterms:created>
  <dcterms:modified xsi:type="dcterms:W3CDTF">2025-08-14T13:47:55Z</dcterms:modified>
</cp:coreProperties>
</file>